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eccorp-my.sharepoint.com/personal/takahiro_shimizu_idec_com/Documents/work/PANEL製品/WM/作成資料/SNAP-IN/シミュレーションツール/"/>
    </mc:Choice>
  </mc:AlternateContent>
  <xr:revisionPtr revIDLastSave="94" documentId="8_{3869A111-A441-4F97-A691-94722333DD5B}" xr6:coauthVersionLast="47" xr6:coauthVersionMax="47" xr10:uidLastSave="{8AEF48CB-AF93-441A-A406-4D00B1750F13}"/>
  <workbookProtection workbookAlgorithmName="SHA-512" workbookHashValue="80kmlZRKkxE2c7B7k78HrnzdDREUMHDDcbiEyYdBun3wG9WP3eDo3zqUcvbSvtaSLuRQ7H/7RxUklrv8Grf+mQ==" workbookSaltValue="PWLM+c8i6ZmBWzd2mJ/hzQ==" workbookSpinCount="100000" lockStructure="1"/>
  <bookViews>
    <workbookView xWindow="-120" yWindow="-120" windowWidth="20730" windowHeight="11160" xr2:uid="{00000000-000D-0000-FFFF-FFFF00000000}"/>
  </bookViews>
  <sheets>
    <sheet name="工数シミュレーション" sheetId="16" r:id="rId1"/>
    <sheet name="Sheet1" sheetId="19" state="hidden" r:id="rId2"/>
    <sheet name="算出" sheetId="18" state="hidden" r:id="rId3"/>
  </sheets>
  <definedNames>
    <definedName name="_xlnm._FilterDatabase" localSheetId="1" hidden="1">Sheet1!$B$2:$F$2</definedName>
    <definedName name="_xlnm.Print_Area" localSheetId="0">工数シミュレーション!$A$1:$AC$62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6" l="1"/>
  <c r="C13" i="18"/>
  <c r="C8" i="18"/>
  <c r="O23" i="18"/>
  <c r="G22" i="18"/>
  <c r="K22" i="18" s="1"/>
  <c r="O13" i="18" l="1"/>
  <c r="K13" i="18"/>
  <c r="G28" i="18" l="1"/>
  <c r="G23" i="18"/>
  <c r="F23" i="18"/>
  <c r="J23" i="18" s="1"/>
  <c r="N23" i="18" s="1"/>
  <c r="F22" i="18"/>
  <c r="J22" i="18" s="1"/>
  <c r="N22" i="18" s="1"/>
  <c r="G21" i="18"/>
  <c r="F21" i="18"/>
  <c r="J21" i="18" s="1"/>
  <c r="N21" i="18" s="1"/>
  <c r="B16" i="18"/>
  <c r="G13" i="18"/>
  <c r="F16" i="18"/>
  <c r="H8" i="18"/>
  <c r="L8" i="18" s="1"/>
  <c r="P8" i="18" s="1"/>
  <c r="F8" i="18"/>
  <c r="J8" i="18" s="1"/>
  <c r="N8" i="18" s="1"/>
  <c r="K21" i="18" l="1"/>
  <c r="O21" i="18" l="1"/>
  <c r="J16" i="18"/>
  <c r="N16" i="18"/>
  <c r="C16" i="18" l="1"/>
  <c r="C24" i="18" s="1"/>
  <c r="G8" i="18"/>
  <c r="G61" i="18" s="1"/>
  <c r="K8" i="18"/>
  <c r="K61" i="18" s="1"/>
  <c r="O8" i="18"/>
  <c r="O61" i="18" s="1"/>
  <c r="C61" i="18"/>
  <c r="C17" i="18"/>
  <c r="C33" i="18" l="1"/>
  <c r="C34" i="18" s="1"/>
  <c r="F20" i="16"/>
  <c r="F21" i="16" s="1"/>
  <c r="G16" i="18"/>
  <c r="G29" i="18" s="1"/>
  <c r="C52" i="18"/>
  <c r="C53" i="18" s="1"/>
  <c r="C29" i="18"/>
  <c r="I20" i="16" s="1"/>
  <c r="I21" i="16" l="1"/>
  <c r="G65" i="18"/>
  <c r="G66" i="18" s="1"/>
  <c r="G68" i="18" s="1"/>
  <c r="X20" i="16"/>
  <c r="Z21" i="16" s="1"/>
  <c r="G37" i="18"/>
  <c r="G38" i="18" s="1"/>
  <c r="D84" i="18" s="1"/>
  <c r="D91" i="18" s="1"/>
  <c r="G24" i="18"/>
  <c r="K16" i="18"/>
  <c r="O16" i="18" s="1"/>
  <c r="O29" i="18" s="1"/>
  <c r="J51" i="16" s="1"/>
  <c r="G52" i="18"/>
  <c r="G53" i="18" s="1"/>
  <c r="C37" i="18"/>
  <c r="C65" i="18"/>
  <c r="C66" i="18" s="1"/>
  <c r="C83" i="18"/>
  <c r="L52" i="16" l="1"/>
  <c r="J52" i="16"/>
  <c r="L51" i="16"/>
  <c r="Z20" i="16"/>
  <c r="G33" i="18"/>
  <c r="G34" i="18" s="1"/>
  <c r="T20" i="16"/>
  <c r="G67" i="18"/>
  <c r="O37" i="18"/>
  <c r="O38" i="18" s="1"/>
  <c r="K52" i="18"/>
  <c r="K53" i="18" s="1"/>
  <c r="O65" i="18"/>
  <c r="O66" i="18" s="1"/>
  <c r="O68" i="18" s="1"/>
  <c r="K24" i="18"/>
  <c r="F39" i="16" s="1"/>
  <c r="K29" i="18"/>
  <c r="J39" i="16" s="1"/>
  <c r="O52" i="18"/>
  <c r="O53" i="18" s="1"/>
  <c r="X21" i="16"/>
  <c r="O24" i="18"/>
  <c r="F51" i="16" s="1"/>
  <c r="G43" i="18"/>
  <c r="C67" i="18"/>
  <c r="C68" i="18"/>
  <c r="C38" i="18"/>
  <c r="G84" i="18"/>
  <c r="F84" i="18"/>
  <c r="C90" i="18"/>
  <c r="H51" i="16" l="1"/>
  <c r="F52" i="16"/>
  <c r="H54" i="16" s="1"/>
  <c r="H52" i="16"/>
  <c r="L39" i="16"/>
  <c r="J40" i="16"/>
  <c r="L40" i="16"/>
  <c r="H40" i="16"/>
  <c r="F40" i="16"/>
  <c r="H39" i="16"/>
  <c r="V21" i="16"/>
  <c r="V20" i="16"/>
  <c r="D83" i="18"/>
  <c r="D85" i="18" s="1"/>
  <c r="N84" i="18"/>
  <c r="O84" i="18"/>
  <c r="G41" i="18"/>
  <c r="K65" i="18"/>
  <c r="K66" i="18" s="1"/>
  <c r="K68" i="18" s="1"/>
  <c r="K33" i="18"/>
  <c r="J83" i="18" s="1"/>
  <c r="E90" i="18" s="1"/>
  <c r="G83" i="18"/>
  <c r="F83" i="18"/>
  <c r="F85" i="18" s="1"/>
  <c r="K37" i="18"/>
  <c r="K38" i="18" s="1"/>
  <c r="O67" i="18"/>
  <c r="K43" i="18"/>
  <c r="T21" i="16"/>
  <c r="O33" i="18"/>
  <c r="O43" i="18"/>
  <c r="F23" i="16"/>
  <c r="C84" i="18"/>
  <c r="C41" i="18"/>
  <c r="H42" i="16" l="1"/>
  <c r="J44" i="16" s="1"/>
  <c r="J56" i="16"/>
  <c r="G56" i="16"/>
  <c r="D90" i="18"/>
  <c r="D92" i="18" s="1"/>
  <c r="K34" i="18"/>
  <c r="K41" i="18" s="1"/>
  <c r="K67" i="18"/>
  <c r="K83" i="18"/>
  <c r="J84" i="18"/>
  <c r="E91" i="18" s="1"/>
  <c r="E92" i="18" s="1"/>
  <c r="K84" i="18"/>
  <c r="V23" i="16"/>
  <c r="X25" i="16" s="1"/>
  <c r="O34" i="18"/>
  <c r="O41" i="18" s="1"/>
  <c r="N83" i="18"/>
  <c r="O83" i="18"/>
  <c r="F91" i="18"/>
  <c r="C91" i="18"/>
  <c r="C92" i="18" s="1"/>
  <c r="C85" i="18"/>
  <c r="G85" i="18" s="1"/>
  <c r="G44" i="16" l="1"/>
  <c r="U25" i="16"/>
  <c r="J85" i="18"/>
  <c r="K85" i="18" s="1"/>
  <c r="F90" i="18"/>
  <c r="F92" i="18" s="1"/>
  <c r="N85" i="18"/>
  <c r="O85" i="18" s="1"/>
</calcChain>
</file>

<file path=xl/sharedStrings.xml><?xml version="1.0" encoding="utf-8"?>
<sst xmlns="http://schemas.openxmlformats.org/spreadsheetml/2006/main" count="347" uniqueCount="149">
  <si>
    <t>分</t>
    <rPh sb="0" eb="1">
      <t>フン</t>
    </rPh>
    <phoneticPr fontId="1"/>
  </si>
  <si>
    <t>注記）</t>
    <rPh sb="0" eb="2">
      <t>チュウキ</t>
    </rPh>
    <phoneticPr fontId="1"/>
  </si>
  <si>
    <t>・渡り配線作業は、試算よりは省きます。</t>
    <rPh sb="1" eb="2">
      <t>ワタ</t>
    </rPh>
    <rPh sb="3" eb="5">
      <t>ハイセン</t>
    </rPh>
    <rPh sb="5" eb="7">
      <t>サギョウ</t>
    </rPh>
    <rPh sb="9" eb="11">
      <t>シサン</t>
    </rPh>
    <rPh sb="14" eb="15">
      <t>ハブ</t>
    </rPh>
    <phoneticPr fontId="1"/>
  </si>
  <si>
    <t>使用数（月間）</t>
    <rPh sb="0" eb="2">
      <t>シヨウ</t>
    </rPh>
    <rPh sb="2" eb="3">
      <t>スウ</t>
    </rPh>
    <rPh sb="4" eb="6">
      <t>ゲッカン</t>
    </rPh>
    <phoneticPr fontId="1"/>
  </si>
  <si>
    <t>仕様</t>
    <rPh sb="0" eb="2">
      <t>シヨウ</t>
    </rPh>
    <phoneticPr fontId="1"/>
  </si>
  <si>
    <t>Push in</t>
    <phoneticPr fontId="1"/>
  </si>
  <si>
    <t>端子台</t>
    <rPh sb="0" eb="3">
      <t>タンシダイ</t>
    </rPh>
    <phoneticPr fontId="1"/>
  </si>
  <si>
    <t>使用数（個/面）</t>
    <rPh sb="0" eb="2">
      <t>シヨウ</t>
    </rPh>
    <rPh sb="2" eb="3">
      <t>スウ</t>
    </rPh>
    <rPh sb="4" eb="5">
      <t>コ</t>
    </rPh>
    <rPh sb="6" eb="7">
      <t>メン</t>
    </rPh>
    <phoneticPr fontId="1"/>
  </si>
  <si>
    <t>面/月</t>
    <rPh sb="0" eb="1">
      <t>メン</t>
    </rPh>
    <rPh sb="2" eb="3">
      <t>ツキ</t>
    </rPh>
    <phoneticPr fontId="1"/>
  </si>
  <si>
    <t>製作面数（月間）</t>
    <rPh sb="0" eb="2">
      <t>セイサク</t>
    </rPh>
    <rPh sb="2" eb="3">
      <t>メン</t>
    </rPh>
    <rPh sb="3" eb="4">
      <t>スウ</t>
    </rPh>
    <rPh sb="5" eb="7">
      <t>ゲッカン</t>
    </rPh>
    <phoneticPr fontId="1"/>
  </si>
  <si>
    <t>配線作業時間（月間）</t>
    <rPh sb="0" eb="2">
      <t>ハイセン</t>
    </rPh>
    <rPh sb="2" eb="4">
      <t>サギョウ</t>
    </rPh>
    <rPh sb="4" eb="6">
      <t>ジカン</t>
    </rPh>
    <rPh sb="7" eb="9">
      <t>ゲッカン</t>
    </rPh>
    <phoneticPr fontId="1"/>
  </si>
  <si>
    <t>1極　（配線数2本）</t>
    <rPh sb="1" eb="2">
      <t>キョク</t>
    </rPh>
    <rPh sb="4" eb="6">
      <t>ハイセン</t>
    </rPh>
    <rPh sb="6" eb="7">
      <t>スウ</t>
    </rPh>
    <rPh sb="8" eb="9">
      <t>ホン</t>
    </rPh>
    <phoneticPr fontId="1"/>
  </si>
  <si>
    <t>・配線作業とは、ねじタイプでは、ねじ緩め→電線セット→ねじ締め→増し締め作業とし、Push-inは挿入作業になります。</t>
    <rPh sb="1" eb="3">
      <t>ハイセン</t>
    </rPh>
    <rPh sb="3" eb="5">
      <t>サギョウ</t>
    </rPh>
    <rPh sb="18" eb="19">
      <t>ユル</t>
    </rPh>
    <rPh sb="21" eb="23">
      <t>デンセン</t>
    </rPh>
    <rPh sb="29" eb="30">
      <t>シ</t>
    </rPh>
    <rPh sb="32" eb="33">
      <t>マ</t>
    </rPh>
    <rPh sb="34" eb="35">
      <t>ジ</t>
    </rPh>
    <rPh sb="36" eb="38">
      <t>サギョウ</t>
    </rPh>
    <rPh sb="49" eb="51">
      <t>ソウニュウ</t>
    </rPh>
    <rPh sb="51" eb="53">
      <t>サギョウ</t>
    </rPh>
    <phoneticPr fontId="1"/>
  </si>
  <si>
    <t>単位</t>
    <rPh sb="0" eb="2">
      <t>タンイ</t>
    </rPh>
    <phoneticPr fontId="1"/>
  </si>
  <si>
    <t>個/面</t>
    <rPh sb="0" eb="1">
      <t>コ</t>
    </rPh>
    <rPh sb="2" eb="3">
      <t>メン</t>
    </rPh>
    <phoneticPr fontId="1"/>
  </si>
  <si>
    <t>個/月</t>
    <rPh sb="0" eb="1">
      <t>コ</t>
    </rPh>
    <rPh sb="2" eb="3">
      <t>ツキ</t>
    </rPh>
    <phoneticPr fontId="1"/>
  </si>
  <si>
    <t>参考．初期費用（ツール）</t>
    <rPh sb="0" eb="2">
      <t>サンコウ</t>
    </rPh>
    <rPh sb="3" eb="5">
      <t>ショキ</t>
    </rPh>
    <rPh sb="5" eb="7">
      <t>ヒヨウ</t>
    </rPh>
    <phoneticPr fontId="1"/>
  </si>
  <si>
    <t>・導通確認作業は試算より省きます。</t>
    <rPh sb="1" eb="3">
      <t>ドウツウ</t>
    </rPh>
    <rPh sb="3" eb="5">
      <t>カクニン</t>
    </rPh>
    <rPh sb="5" eb="7">
      <t>サギョウ</t>
    </rPh>
    <rPh sb="8" eb="10">
      <t>シサン</t>
    </rPh>
    <rPh sb="12" eb="13">
      <t>ハブ</t>
    </rPh>
    <phoneticPr fontId="1"/>
  </si>
  <si>
    <t>合計</t>
    <rPh sb="0" eb="2">
      <t>ゴウケイ</t>
    </rPh>
    <phoneticPr fontId="1"/>
  </si>
  <si>
    <t>端子カバー</t>
    <rPh sb="0" eb="2">
      <t>タンシ</t>
    </rPh>
    <phoneticPr fontId="1"/>
  </si>
  <si>
    <t>個(m)/月</t>
    <rPh sb="0" eb="1">
      <t>コ</t>
    </rPh>
    <rPh sb="5" eb="6">
      <t>ツキ</t>
    </rPh>
    <phoneticPr fontId="1"/>
  </si>
  <si>
    <r>
      <t>年間工数削減メリット</t>
    </r>
    <r>
      <rPr>
        <sz val="11"/>
        <color theme="1"/>
        <rFont val="ＭＳ Ｐゴシック"/>
        <family val="3"/>
        <charset val="128"/>
        <scheme val="minor"/>
      </rPr>
      <t>(時間）</t>
    </r>
    <rPh sb="0" eb="2">
      <t>ネンカン</t>
    </rPh>
    <rPh sb="2" eb="4">
      <t>コウスウ</t>
    </rPh>
    <rPh sb="4" eb="6">
      <t>サクゲン</t>
    </rPh>
    <rPh sb="11" eb="13">
      <t>ジカン</t>
    </rPh>
    <phoneticPr fontId="1"/>
  </si>
  <si>
    <t>IDEC株式会社</t>
  </si>
  <si>
    <t>ねじ</t>
    <phoneticPr fontId="1"/>
  </si>
  <si>
    <t>Push-in</t>
    <phoneticPr fontId="1"/>
  </si>
  <si>
    <t>-</t>
    <phoneticPr fontId="1"/>
  </si>
  <si>
    <t>面</t>
    <rPh sb="0" eb="1">
      <t>メン</t>
    </rPh>
    <phoneticPr fontId="1"/>
  </si>
  <si>
    <t>時間</t>
    <rPh sb="0" eb="2">
      <t>ジカン</t>
    </rPh>
    <phoneticPr fontId="1"/>
  </si>
  <si>
    <t>端子カバー(1m)</t>
    <rPh sb="0" eb="2">
      <t>タンシ</t>
    </rPh>
    <phoneticPr fontId="1"/>
  </si>
  <si>
    <t>・出荷検査作業には、増し締め作業になります。</t>
    <rPh sb="1" eb="3">
      <t>シュッカ</t>
    </rPh>
    <rPh sb="3" eb="5">
      <t>ケンサ</t>
    </rPh>
    <rPh sb="5" eb="7">
      <t>サギョウ</t>
    </rPh>
    <rPh sb="10" eb="11">
      <t>マ</t>
    </rPh>
    <rPh sb="12" eb="13">
      <t>ジ</t>
    </rPh>
    <rPh sb="14" eb="16">
      <t>サギョウ</t>
    </rPh>
    <phoneticPr fontId="1"/>
  </si>
  <si>
    <t>工数（配線作業）</t>
    <rPh sb="0" eb="2">
      <t>コウスウ</t>
    </rPh>
    <rPh sb="3" eb="5">
      <t>ハイセン</t>
    </rPh>
    <rPh sb="5" eb="7">
      <t>サギョウ</t>
    </rPh>
    <phoneticPr fontId="1"/>
  </si>
  <si>
    <t>工数（出荷検査・増締め作業）</t>
    <rPh sb="0" eb="2">
      <t>コウスウ</t>
    </rPh>
    <rPh sb="3" eb="5">
      <t>シュッカ</t>
    </rPh>
    <rPh sb="5" eb="7">
      <t>ケンサ</t>
    </rPh>
    <rPh sb="8" eb="9">
      <t>マ</t>
    </rPh>
    <rPh sb="9" eb="10">
      <t>ジ</t>
    </rPh>
    <rPh sb="11" eb="13">
      <t>サギョウ</t>
    </rPh>
    <phoneticPr fontId="1"/>
  </si>
  <si>
    <t>削減率</t>
    <rPh sb="0" eb="2">
      <t>サクゲン</t>
    </rPh>
    <rPh sb="2" eb="3">
      <t>リツ</t>
    </rPh>
    <phoneticPr fontId="1"/>
  </si>
  <si>
    <t>【参考：グラフ用　工数のみ（時間）】</t>
    <rPh sb="1" eb="3">
      <t>サンコウ</t>
    </rPh>
    <rPh sb="7" eb="8">
      <t>ヨウ</t>
    </rPh>
    <rPh sb="9" eb="11">
      <t>コウスウ</t>
    </rPh>
    <rPh sb="14" eb="16">
      <t>ジカン</t>
    </rPh>
    <phoneticPr fontId="1"/>
  </si>
  <si>
    <t>削減時間</t>
    <rPh sb="0" eb="2">
      <t>サクゲン</t>
    </rPh>
    <rPh sb="2" eb="4">
      <t>ジカン</t>
    </rPh>
    <phoneticPr fontId="1"/>
  </si>
  <si>
    <t>(1)配線作業</t>
    <rPh sb="3" eb="5">
      <t>ハイセン</t>
    </rPh>
    <rPh sb="5" eb="7">
      <t>サギョウ</t>
    </rPh>
    <phoneticPr fontId="1"/>
  </si>
  <si>
    <t>(2)出荷検査（増し締め作業）</t>
    <phoneticPr fontId="1"/>
  </si>
  <si>
    <t>試算条件）</t>
    <rPh sb="0" eb="2">
      <t>シサン</t>
    </rPh>
    <rPh sb="2" eb="4">
      <t>ジョウケン</t>
    </rPh>
    <phoneticPr fontId="1"/>
  </si>
  <si>
    <t>・メンテナンスの内容は、ねじの増し締め作業のみとします。</t>
    <rPh sb="8" eb="10">
      <t>ナイヨウ</t>
    </rPh>
    <rPh sb="15" eb="16">
      <t>マ</t>
    </rPh>
    <rPh sb="17" eb="18">
      <t>ジ</t>
    </rPh>
    <rPh sb="19" eb="21">
      <t>サギョウ</t>
    </rPh>
    <phoneticPr fontId="1"/>
  </si>
  <si>
    <t>・メンテナンス（ねじの増し締め作業）は、ねじ仕様のみに発生するものとします。</t>
    <rPh sb="11" eb="12">
      <t>マ</t>
    </rPh>
    <rPh sb="13" eb="14">
      <t>ジ</t>
    </rPh>
    <rPh sb="15" eb="17">
      <t>サギョウ</t>
    </rPh>
    <rPh sb="22" eb="24">
      <t>シヨウ</t>
    </rPh>
    <rPh sb="27" eb="29">
      <t>ハッセイ</t>
    </rPh>
    <phoneticPr fontId="1"/>
  </si>
  <si>
    <t>・以下の数量は、本シミュレーションと同条件とします。</t>
    <rPh sb="1" eb="3">
      <t>イカ</t>
    </rPh>
    <rPh sb="4" eb="6">
      <t>スウリョウ</t>
    </rPh>
    <rPh sb="8" eb="9">
      <t>ホン</t>
    </rPh>
    <rPh sb="18" eb="19">
      <t>ドウ</t>
    </rPh>
    <rPh sb="19" eb="21">
      <t>ジョウケン</t>
    </rPh>
    <phoneticPr fontId="1"/>
  </si>
  <si>
    <t>　　増し締め作業工数</t>
    <rPh sb="2" eb="3">
      <t>マ</t>
    </rPh>
    <rPh sb="4" eb="5">
      <t>ジ</t>
    </rPh>
    <rPh sb="6" eb="8">
      <t>サギョウ</t>
    </rPh>
    <rPh sb="8" eb="10">
      <t>コウスウ</t>
    </rPh>
    <phoneticPr fontId="1"/>
  </si>
  <si>
    <t>　　各機器の電線接続箇所数</t>
    <rPh sb="2" eb="5">
      <t>カクキキ</t>
    </rPh>
    <rPh sb="6" eb="8">
      <t>デンセン</t>
    </rPh>
    <rPh sb="8" eb="10">
      <t>セツゾク</t>
    </rPh>
    <rPh sb="10" eb="12">
      <t>カショ</t>
    </rPh>
    <rPh sb="12" eb="13">
      <t>スウ</t>
    </rPh>
    <phoneticPr fontId="1"/>
  </si>
  <si>
    <t>・機器台数は、本シミュレーションの月当たり機器使用数量を月当たり面数で割った、盤１面当たりとします。</t>
    <rPh sb="1" eb="3">
      <t>キキ</t>
    </rPh>
    <rPh sb="3" eb="5">
      <t>ダイスウ</t>
    </rPh>
    <rPh sb="7" eb="8">
      <t>ホン</t>
    </rPh>
    <rPh sb="17" eb="19">
      <t>ツキア</t>
    </rPh>
    <rPh sb="21" eb="23">
      <t>キキ</t>
    </rPh>
    <rPh sb="23" eb="25">
      <t>シヨウ</t>
    </rPh>
    <rPh sb="25" eb="27">
      <t>スウリョウ</t>
    </rPh>
    <rPh sb="28" eb="30">
      <t>ツキア</t>
    </rPh>
    <rPh sb="32" eb="33">
      <t>メン</t>
    </rPh>
    <rPh sb="33" eb="34">
      <t>スウ</t>
    </rPh>
    <rPh sb="35" eb="36">
      <t>ワ</t>
    </rPh>
    <rPh sb="39" eb="40">
      <t>バン</t>
    </rPh>
    <rPh sb="41" eb="42">
      <t>メン</t>
    </rPh>
    <rPh sb="42" eb="43">
      <t>アタ</t>
    </rPh>
    <phoneticPr fontId="1"/>
  </si>
  <si>
    <t>分/面</t>
    <rPh sb="0" eb="1">
      <t>フン</t>
    </rPh>
    <rPh sb="2" eb="3">
      <t>メン</t>
    </rPh>
    <phoneticPr fontId="1"/>
  </si>
  <si>
    <t>分/月</t>
    <rPh sb="0" eb="1">
      <t>フン</t>
    </rPh>
    <rPh sb="2" eb="3">
      <t>ツキ</t>
    </rPh>
    <phoneticPr fontId="1"/>
  </si>
  <si>
    <t>合計（参考：月当たり）</t>
    <rPh sb="0" eb="2">
      <t>ゴウケイ</t>
    </rPh>
    <rPh sb="3" eb="5">
      <t>サンコウ</t>
    </rPh>
    <rPh sb="6" eb="8">
      <t>ツキア</t>
    </rPh>
    <phoneticPr fontId="1"/>
  </si>
  <si>
    <t>１）盤面数</t>
    <rPh sb="2" eb="3">
      <t>バン</t>
    </rPh>
    <rPh sb="3" eb="4">
      <t>メン</t>
    </rPh>
    <rPh sb="4" eb="5">
      <t>スウ</t>
    </rPh>
    <phoneticPr fontId="1"/>
  </si>
  <si>
    <t>２）月当たり面数　（計算用）</t>
    <rPh sb="2" eb="4">
      <t>ツキア</t>
    </rPh>
    <rPh sb="6" eb="7">
      <t>メン</t>
    </rPh>
    <rPh sb="7" eb="8">
      <t>スウ</t>
    </rPh>
    <rPh sb="10" eb="13">
      <t>ケイサンヨウ</t>
    </rPh>
    <phoneticPr fontId="1"/>
  </si>
  <si>
    <t>３）増し締め作業工数</t>
    <rPh sb="2" eb="3">
      <t>マ</t>
    </rPh>
    <rPh sb="4" eb="5">
      <t>ジ</t>
    </rPh>
    <rPh sb="6" eb="8">
      <t>サギョウ</t>
    </rPh>
    <rPh sb="8" eb="10">
      <t>コウスウ</t>
    </rPh>
    <phoneticPr fontId="1"/>
  </si>
  <si>
    <t>合計（参考：面当たり）</t>
    <rPh sb="0" eb="2">
      <t>ゴウケイ</t>
    </rPh>
    <rPh sb="3" eb="5">
      <t>サンコウ</t>
    </rPh>
    <rPh sb="6" eb="7">
      <t>メン</t>
    </rPh>
    <rPh sb="7" eb="8">
      <t>ア</t>
    </rPh>
    <phoneticPr fontId="1"/>
  </si>
  <si>
    <t>盤面数</t>
    <rPh sb="0" eb="2">
      <t>バンメン</t>
    </rPh>
    <rPh sb="2" eb="3">
      <t>スウ</t>
    </rPh>
    <phoneticPr fontId="1"/>
  </si>
  <si>
    <t>年間費用総額（1+2)</t>
    <phoneticPr fontId="1"/>
  </si>
  <si>
    <t>１．月間製作面数</t>
    <rPh sb="2" eb="4">
      <t>ゲッカン</t>
    </rPh>
    <rPh sb="4" eb="6">
      <t>セイサク</t>
    </rPh>
    <rPh sb="6" eb="7">
      <t>メン</t>
    </rPh>
    <rPh sb="7" eb="8">
      <t>スウ</t>
    </rPh>
    <phoneticPr fontId="1"/>
  </si>
  <si>
    <t>２．使用数量</t>
    <rPh sb="2" eb="4">
      <t>シヨウ</t>
    </rPh>
    <rPh sb="4" eb="6">
      <t>スウリョウ</t>
    </rPh>
    <phoneticPr fontId="1"/>
  </si>
  <si>
    <t>３．配線作業工数</t>
    <rPh sb="2" eb="4">
      <t>ハイセン</t>
    </rPh>
    <rPh sb="4" eb="6">
      <t>サギョウ</t>
    </rPh>
    <rPh sb="6" eb="8">
      <t>コウスウ</t>
    </rPh>
    <phoneticPr fontId="1"/>
  </si>
  <si>
    <t>４．出荷検査作業工数（増し締め作業）</t>
    <rPh sb="2" eb="4">
      <t>シュッカ</t>
    </rPh>
    <rPh sb="4" eb="6">
      <t>ケンサ</t>
    </rPh>
    <rPh sb="6" eb="8">
      <t>サギョウ</t>
    </rPh>
    <rPh sb="8" eb="10">
      <t>コウスウ</t>
    </rPh>
    <rPh sb="11" eb="12">
      <t>マ</t>
    </rPh>
    <rPh sb="13" eb="14">
      <t>ジ</t>
    </rPh>
    <rPh sb="15" eb="17">
      <t>サギョウ</t>
    </rPh>
    <phoneticPr fontId="1"/>
  </si>
  <si>
    <t>５．年間工数（配線作業・出荷検査（増し締め作業））</t>
    <rPh sb="2" eb="4">
      <t>ネンカン</t>
    </rPh>
    <rPh sb="4" eb="6">
      <t>コウスウ</t>
    </rPh>
    <rPh sb="7" eb="9">
      <t>ハイセン</t>
    </rPh>
    <rPh sb="9" eb="11">
      <t>サギョウ</t>
    </rPh>
    <phoneticPr fontId="1"/>
  </si>
  <si>
    <t>６．メンテナンス工数（増し締め作業）</t>
    <rPh sb="8" eb="10">
      <t>コウスウ</t>
    </rPh>
    <phoneticPr fontId="1"/>
  </si>
  <si>
    <t>製作面数</t>
    <rPh sb="0" eb="4">
      <t>セイサクメンスウ</t>
    </rPh>
    <phoneticPr fontId="1"/>
  </si>
  <si>
    <t>【参考：月間工数】</t>
    <rPh sb="1" eb="3">
      <t>サンコウ</t>
    </rPh>
    <rPh sb="4" eb="6">
      <t>ゲッカン</t>
    </rPh>
    <rPh sb="6" eb="8">
      <t>コウスウ</t>
    </rPh>
    <phoneticPr fontId="1"/>
  </si>
  <si>
    <t>Push－in　導入シミュレーション</t>
    <rPh sb="8" eb="10">
      <t>ドウニュウ</t>
    </rPh>
    <phoneticPr fontId="1"/>
  </si>
  <si>
    <t>SNAP-IN（フェルールあり）</t>
    <phoneticPr fontId="1"/>
  </si>
  <si>
    <t>SNAP-IN（フェルールなし）</t>
    <phoneticPr fontId="1"/>
  </si>
  <si>
    <t>24A(2.5sq)：A2C 2.5</t>
    <phoneticPr fontId="1"/>
  </si>
  <si>
    <t>24A(2.5sq)：S2C 2.5</t>
    <phoneticPr fontId="1"/>
  </si>
  <si>
    <t>1極　（被覆剥き 2本)</t>
    <rPh sb="1" eb="2">
      <t>キョク</t>
    </rPh>
    <rPh sb="4" eb="7">
      <t>ヒフクム</t>
    </rPh>
    <rPh sb="10" eb="11">
      <t>ホン</t>
    </rPh>
    <phoneticPr fontId="1"/>
  </si>
  <si>
    <t>1極　（端子圧着 2本)</t>
    <rPh sb="1" eb="2">
      <t>キョク</t>
    </rPh>
    <rPh sb="4" eb="8">
      <t>タンシアッチャク</t>
    </rPh>
    <rPh sb="10" eb="11">
      <t>ホン</t>
    </rPh>
    <phoneticPr fontId="1"/>
  </si>
  <si>
    <t>1極　（配線 2本)</t>
    <rPh sb="1" eb="2">
      <t>キョク</t>
    </rPh>
    <rPh sb="4" eb="6">
      <t>ハイセン</t>
    </rPh>
    <rPh sb="8" eb="9">
      <t>ホン</t>
    </rPh>
    <phoneticPr fontId="1"/>
  </si>
  <si>
    <t>21A(M3.5)：BN15LW</t>
    <phoneticPr fontId="1"/>
  </si>
  <si>
    <t>配線</t>
    <rPh sb="0" eb="2">
      <t>ハイセン</t>
    </rPh>
    <phoneticPr fontId="1"/>
  </si>
  <si>
    <t>増し締め</t>
    <rPh sb="0" eb="1">
      <t>マ</t>
    </rPh>
    <rPh sb="2" eb="3">
      <t>ジ</t>
    </rPh>
    <phoneticPr fontId="1"/>
  </si>
  <si>
    <t>フェルールなし</t>
    <phoneticPr fontId="1"/>
  </si>
  <si>
    <t>フェルールあり</t>
    <phoneticPr fontId="1"/>
  </si>
  <si>
    <t>出荷検査作業時間（月間）</t>
    <rPh sb="0" eb="4">
      <t>シュッカケンサ</t>
    </rPh>
    <rPh sb="4" eb="6">
      <t>サギョウ</t>
    </rPh>
    <rPh sb="6" eb="8">
      <t>ジカン</t>
    </rPh>
    <rPh sb="9" eb="11">
      <t>ゲッカン</t>
    </rPh>
    <phoneticPr fontId="1"/>
  </si>
  <si>
    <t>配線作業</t>
    <rPh sb="0" eb="2">
      <t>ハイセン</t>
    </rPh>
    <rPh sb="2" eb="4">
      <t>サギョウ</t>
    </rPh>
    <phoneticPr fontId="1"/>
  </si>
  <si>
    <t>SNAP-IN
(フェルールあり)</t>
    <phoneticPr fontId="1"/>
  </si>
  <si>
    <t>SNAP-IN
(フェルールなし)</t>
    <phoneticPr fontId="1"/>
  </si>
  <si>
    <t>Push-in／SNAP-IN端子台  導入シミュレーション</t>
    <phoneticPr fontId="1"/>
  </si>
  <si>
    <t>　月間工数（時間）</t>
    <rPh sb="1" eb="3">
      <t>ゲッカン</t>
    </rPh>
    <rPh sb="3" eb="5">
      <t>コウスウ</t>
    </rPh>
    <rPh sb="6" eb="8">
      <t>ジカン</t>
    </rPh>
    <phoneticPr fontId="1"/>
  </si>
  <si>
    <t>　年間工数（時間）</t>
    <rPh sb="1" eb="5">
      <t>ネンカンコウスウ</t>
    </rPh>
    <rPh sb="6" eb="8">
      <t>ジカン</t>
    </rPh>
    <phoneticPr fontId="1"/>
  </si>
  <si>
    <t>　年間工数計（時間）</t>
    <rPh sb="1" eb="3">
      <t>ネンカン</t>
    </rPh>
    <rPh sb="3" eb="5">
      <t>コウスウ</t>
    </rPh>
    <rPh sb="5" eb="6">
      <t>ケイ</t>
    </rPh>
    <rPh sb="7" eb="9">
      <t>ジカン</t>
    </rPh>
    <phoneticPr fontId="1"/>
  </si>
  <si>
    <t>配線確認</t>
    <rPh sb="0" eb="2">
      <t>ハイセン</t>
    </rPh>
    <rPh sb="2" eb="4">
      <t>カクニン</t>
    </rPh>
    <phoneticPr fontId="1"/>
  </si>
  <si>
    <t>配線確認・増締め作業</t>
    <rPh sb="0" eb="2">
      <t>ハイセン</t>
    </rPh>
    <rPh sb="2" eb="4">
      <t>カクニン</t>
    </rPh>
    <rPh sb="5" eb="6">
      <t>マ</t>
    </rPh>
    <rPh sb="6" eb="7">
      <t>ジ</t>
    </rPh>
    <rPh sb="8" eb="10">
      <t>サギョウ</t>
    </rPh>
    <phoneticPr fontId="1"/>
  </si>
  <si>
    <t>都道府県名</t>
  </si>
  <si>
    <t>最低賃金時間額【円】</t>
  </si>
  <si>
    <t>引上げ率【％】</t>
  </si>
  <si>
    <t>発効年月日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</si>
  <si>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</si>
  <si>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</si>
  <si>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</si>
  <si>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</si>
  <si>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</si>
  <si>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</si>
  <si>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</si>
  <si>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</si>
  <si>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</si>
  <si>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</si>
  <si>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</si>
  <si>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</si>
  <si>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</si>
  <si>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</si>
  <si>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</si>
  <si>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</si>
  <si>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</si>
  <si>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</si>
  <si>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</si>
  <si>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</si>
  <si>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</si>
  <si>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</si>
  <si>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</si>
  <si>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</si>
  <si>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</si>
  <si>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</si>
  <si>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</si>
  <si>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</si>
  <si>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</si>
  <si>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</si>
  <si>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</si>
  <si>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</si>
  <si>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</si>
  <si>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</si>
  <si>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</si>
  <si>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</si>
  <si>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</si>
  <si>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</si>
  <si>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</si>
  <si>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</si>
  <si>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</si>
  <si>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</si>
  <si>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</si>
  <si>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</si>
  <si>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</si>
  <si>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</si>
  <si>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</si>
  <si>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全国加重平均額</t>
  </si>
  <si>
    <t>ー</t>
  </si>
  <si>
    <t>時間削減！</t>
    <rPh sb="0" eb="2">
      <t>ジカン</t>
    </rPh>
    <rPh sb="2" eb="4">
      <t>サクゲン</t>
    </rPh>
    <phoneticPr fontId="1"/>
  </si>
  <si>
    <t>年間トータル</t>
    <rPh sb="0" eb="2">
      <t>ネンカン</t>
    </rPh>
    <phoneticPr fontId="1"/>
  </si>
  <si>
    <t>Down！！</t>
    <phoneticPr fontId="1"/>
  </si>
  <si>
    <t>時間　/</t>
    <rPh sb="0" eb="2">
      <t>ジカン</t>
    </rPh>
    <phoneticPr fontId="1"/>
  </si>
  <si>
    <t>①製作面数</t>
    <rPh sb="1" eb="3">
      <t>セイサク</t>
    </rPh>
    <rPh sb="3" eb="5">
      <t>メンスウ</t>
    </rPh>
    <phoneticPr fontId="1"/>
  </si>
  <si>
    <t>②端子台使用数量</t>
    <rPh sb="1" eb="4">
      <t>タンシダイ</t>
    </rPh>
    <rPh sb="4" eb="6">
      <t>シヨウ</t>
    </rPh>
    <rPh sb="6" eb="8">
      <t>スウリョウ</t>
    </rPh>
    <phoneticPr fontId="1"/>
  </si>
  <si>
    <t>使用方法</t>
    <rPh sb="0" eb="4">
      <t>シヨウホウホウ</t>
    </rPh>
    <phoneticPr fontId="1"/>
  </si>
  <si>
    <t>①製作面数　　　　　：1か月に製作する盤面数を入力してください</t>
    <rPh sb="1" eb="5">
      <t>セイサクメンスウ</t>
    </rPh>
    <rPh sb="13" eb="14">
      <t>ゲツ</t>
    </rPh>
    <rPh sb="15" eb="17">
      <t>セイサク</t>
    </rPh>
    <rPh sb="19" eb="21">
      <t>バンメン</t>
    </rPh>
    <rPh sb="21" eb="22">
      <t>スウ</t>
    </rPh>
    <rPh sb="23" eb="25">
      <t>ニュウリョク</t>
    </rPh>
    <phoneticPr fontId="1"/>
  </si>
  <si>
    <t>②端子台使用数量 ：盤1面あたりに使用する端子台の数量を入力してください</t>
    <rPh sb="1" eb="4">
      <t>タンシダイ</t>
    </rPh>
    <rPh sb="4" eb="8">
      <t>シヨウスウリョウ</t>
    </rPh>
    <rPh sb="10" eb="11">
      <t>バン</t>
    </rPh>
    <rPh sb="12" eb="13">
      <t>メン</t>
    </rPh>
    <rPh sb="17" eb="19">
      <t>シヨウ</t>
    </rPh>
    <rPh sb="21" eb="24">
      <t>タンシダイ</t>
    </rPh>
    <rPh sb="25" eb="27">
      <t>スウリョウ</t>
    </rPh>
    <rPh sb="28" eb="30">
      <t>ニュウリョク</t>
    </rPh>
    <phoneticPr fontId="1"/>
  </si>
  <si>
    <t xml:space="preserve"> 面 / 月</t>
    <rPh sb="1" eb="2">
      <t>メン</t>
    </rPh>
    <rPh sb="5" eb="6">
      <t>ツキ</t>
    </rPh>
    <phoneticPr fontId="1"/>
  </si>
  <si>
    <t xml:space="preserve"> 個 / 面</t>
    <rPh sb="1" eb="2">
      <t>コ</t>
    </rPh>
    <rPh sb="5" eb="6">
      <t>メン</t>
    </rPh>
    <phoneticPr fontId="1"/>
  </si>
  <si>
    <t>接続方式の違いによる、作業時間の目安を示しております</t>
    <rPh sb="0" eb="2">
      <t>セツゾク</t>
    </rPh>
    <rPh sb="2" eb="4">
      <t>ホウシキ</t>
    </rPh>
    <rPh sb="5" eb="6">
      <t>チガ</t>
    </rPh>
    <rPh sb="11" eb="13">
      <t>サギョウ</t>
    </rPh>
    <rPh sb="13" eb="15">
      <t>ジカン</t>
    </rPh>
    <rPh sb="16" eb="18">
      <t>メヤス</t>
    </rPh>
    <rPh sb="19" eb="20">
      <t>シメ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</si>
</sst>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¥&quot;#,##0;&quot;¥&quot;\-#,##0"/>
    <numFmt numFmtId="176" formatCode="0.0"/>
    <numFmt numFmtId="177" formatCode="#,##0.0"/>
    <numFmt numFmtId="178" formatCode="#,##0.0;[Red]\-#,##0.0"/>
    <numFmt numFmtId="179" formatCode="#,##0_ "/>
    <numFmt numFmtId="180" formatCode="0.0_ ;[Red]\-0.0\ "/>
    <numFmt numFmtId="181" formatCode="0.0_ "/>
    <numFmt numFmtId="182" formatCode="0.00_ "/>
    <numFmt numFmtId="183" formatCode="0_);[Red]\(0\)"/>
    <numFmt numFmtId="184" formatCode="#,##0_ ;[Red]\-#,##0\ "/>
    <numFmt numFmtId="185" formatCode="0_ "/>
    <numFmt numFmtId="186" formatCode="0.0_);[Red]\(0.0\)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24"/>
      <name val="Meiryo UI"/>
      <family val="3"/>
      <charset val="128"/>
    </font>
    <font>
      <b/>
      <sz val="18"/>
      <color rgb="FFFF0000"/>
      <name val="Meiryo UI"/>
      <family val="3"/>
      <charset val="128"/>
    </font>
    <font>
      <b/>
      <sz val="20"/>
      <color rgb="FFFF0000"/>
      <name val="Meiryo UI"/>
      <family val="3"/>
      <charset val="128"/>
    </font>
    <font>
      <b/>
      <sz val="11"/>
      <color rgb="FFFFFFFF"/>
      <name val="メイリオ"/>
      <family val="3"/>
      <charset val="128"/>
    </font>
    <font>
      <sz val="11"/>
      <color rgb="FF2E3136"/>
      <name val="メイリオ"/>
      <family val="3"/>
      <charset val="128"/>
    </font>
    <font>
      <b/>
      <sz val="26"/>
      <color rgb="FFFF0000"/>
      <name val="Meiryo UI"/>
      <family val="3"/>
      <charset val="128"/>
    </font>
    <font>
      <sz val="26"/>
      <color theme="1"/>
      <name val="Meiryo UI"/>
      <family val="3"/>
      <charset val="128"/>
    </font>
    <font>
      <b/>
      <u/>
      <sz val="36"/>
      <color theme="1"/>
      <name val="Meiryo UI"/>
      <family val="3"/>
      <charset val="128"/>
    </font>
    <font>
      <b/>
      <sz val="26"/>
      <color theme="1"/>
      <name val="Meiryo UI"/>
      <family val="3"/>
      <charset val="128"/>
    </font>
    <font>
      <sz val="20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E738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BBBFCA"/>
      </left>
      <right style="medium">
        <color rgb="FFBBBFCA"/>
      </right>
      <top style="medium">
        <color rgb="FFBBBFCA"/>
      </top>
      <bottom style="medium">
        <color rgb="FFBBBFCA"/>
      </bottom>
      <diagonal/>
    </border>
    <border>
      <left style="medium">
        <color rgb="FFBBBFCA"/>
      </left>
      <right/>
      <top style="medium">
        <color rgb="FFBBBFCA"/>
      </top>
      <bottom style="medium">
        <color rgb="FFBBBFCA"/>
      </bottom>
      <diagonal/>
    </border>
    <border>
      <left/>
      <right style="medium">
        <color rgb="FFBBBFCA"/>
      </right>
      <top style="medium">
        <color rgb="FFBBBFCA"/>
      </top>
      <bottom style="medium">
        <color rgb="FFBBBFCA"/>
      </bottom>
      <diagonal/>
    </border>
  </borders>
  <cellStyleXfs count="5">
    <xf numFmtId="0" fontId="0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9" xfId="0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3" borderId="1" xfId="3" applyFont="1" applyFill="1" applyBorder="1" applyProtection="1">
      <alignment vertical="center"/>
      <protection locked="0"/>
    </xf>
    <xf numFmtId="3" fontId="0" fillId="3" borderId="1" xfId="0" applyNumberFormat="1" applyFill="1" applyBorder="1" applyProtection="1">
      <alignment vertical="center"/>
      <protection locked="0"/>
    </xf>
    <xf numFmtId="2" fontId="0" fillId="2" borderId="2" xfId="0" applyNumberFormat="1" applyFill="1" applyBorder="1" applyProtection="1">
      <alignment vertical="center"/>
      <protection locked="0"/>
    </xf>
    <xf numFmtId="5" fontId="0" fillId="0" borderId="0" xfId="0" applyNumberFormat="1">
      <alignment vertical="center"/>
    </xf>
    <xf numFmtId="0" fontId="0" fillId="7" borderId="2" xfId="0" applyFill="1" applyBorder="1">
      <alignment vertical="center"/>
    </xf>
    <xf numFmtId="0" fontId="0" fillId="7" borderId="2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17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38" fontId="0" fillId="0" borderId="5" xfId="3" applyFont="1" applyBorder="1" applyAlignment="1">
      <alignment horizontal="center" vertical="center"/>
    </xf>
    <xf numFmtId="180" fontId="0" fillId="0" borderId="2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2" xfId="0" applyNumberFormat="1" applyBorder="1">
      <alignment vertical="center"/>
    </xf>
    <xf numFmtId="181" fontId="0" fillId="0" borderId="0" xfId="0" applyNumberFormat="1">
      <alignment vertical="center"/>
    </xf>
    <xf numFmtId="38" fontId="0" fillId="0" borderId="2" xfId="3" applyFont="1" applyBorder="1" applyProtection="1">
      <alignment vertical="center"/>
      <protection hidden="1"/>
    </xf>
    <xf numFmtId="178" fontId="0" fillId="0" borderId="1" xfId="3" applyNumberFormat="1" applyFont="1" applyFill="1" applyBorder="1" applyProtection="1">
      <alignment vertical="center"/>
      <protection hidden="1"/>
    </xf>
    <xf numFmtId="178" fontId="0" fillId="6" borderId="1" xfId="3" applyNumberFormat="1" applyFont="1" applyFill="1" applyBorder="1" applyProtection="1">
      <alignment vertical="center"/>
      <protection hidden="1"/>
    </xf>
    <xf numFmtId="38" fontId="0" fillId="0" borderId="2" xfId="3" applyFont="1" applyFill="1" applyBorder="1" applyProtection="1">
      <alignment vertical="center"/>
      <protection hidden="1"/>
    </xf>
    <xf numFmtId="176" fontId="0" fillId="0" borderId="2" xfId="0" applyNumberFormat="1" applyBorder="1" applyProtection="1">
      <alignment vertical="center"/>
      <protection hidden="1"/>
    </xf>
    <xf numFmtId="179" fontId="0" fillId="4" borderId="2" xfId="0" applyNumberFormat="1" applyFill="1" applyBorder="1" applyProtection="1">
      <alignment vertical="center"/>
      <protection hidden="1"/>
    </xf>
    <xf numFmtId="179" fontId="0" fillId="4" borderId="4" xfId="0" applyNumberFormat="1" applyFill="1" applyBorder="1" applyProtection="1">
      <alignment vertical="center"/>
      <protection hidden="1"/>
    </xf>
    <xf numFmtId="179" fontId="0" fillId="4" borderId="1" xfId="0" applyNumberFormat="1" applyFill="1" applyBorder="1" applyProtection="1">
      <alignment vertical="center"/>
      <protection hidden="1"/>
    </xf>
    <xf numFmtId="38" fontId="0" fillId="0" borderId="5" xfId="3" applyFont="1" applyBorder="1" applyProtection="1">
      <alignment vertical="center"/>
      <protection hidden="1"/>
    </xf>
    <xf numFmtId="0" fontId="0" fillId="0" borderId="2" xfId="0" applyBorder="1" applyProtection="1">
      <alignment vertical="center"/>
      <protection hidden="1"/>
    </xf>
    <xf numFmtId="0" fontId="0" fillId="0" borderId="2" xfId="0" applyBorder="1" applyAlignment="1" applyProtection="1">
      <alignment horizontal="right" vertical="center"/>
      <protection hidden="1"/>
    </xf>
    <xf numFmtId="40" fontId="0" fillId="0" borderId="2" xfId="3" applyNumberFormat="1" applyFont="1" applyBorder="1" applyProtection="1">
      <alignment vertical="center"/>
      <protection hidden="1"/>
    </xf>
    <xf numFmtId="1" fontId="0" fillId="0" borderId="2" xfId="0" applyNumberFormat="1" applyBorder="1" applyProtection="1">
      <alignment vertical="center"/>
      <protection hidden="1"/>
    </xf>
    <xf numFmtId="177" fontId="10" fillId="5" borderId="1" xfId="0" applyNumberFormat="1" applyFont="1" applyFill="1" applyBorder="1" applyProtection="1">
      <alignment vertical="center"/>
      <protection hidden="1"/>
    </xf>
    <xf numFmtId="9" fontId="0" fillId="0" borderId="2" xfId="4" applyFont="1" applyBorder="1" applyProtection="1">
      <alignment vertical="center"/>
      <protection hidden="1"/>
    </xf>
    <xf numFmtId="38" fontId="0" fillId="0" borderId="2" xfId="3" applyFont="1" applyBorder="1">
      <alignment vertical="center"/>
    </xf>
    <xf numFmtId="0" fontId="0" fillId="0" borderId="3" xfId="0" applyBorder="1">
      <alignment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0" borderId="2" xfId="0" applyNumberFormat="1" applyBorder="1" applyProtection="1">
      <alignment vertical="center"/>
      <protection hidden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82" fontId="0" fillId="0" borderId="2" xfId="0" applyNumberFormat="1" applyBorder="1">
      <alignment vertical="center"/>
    </xf>
    <xf numFmtId="0" fontId="9" fillId="0" borderId="2" xfId="0" applyFont="1" applyBorder="1">
      <alignment vertical="center"/>
    </xf>
    <xf numFmtId="184" fontId="0" fillId="0" borderId="2" xfId="0" applyNumberFormat="1" applyBorder="1" applyProtection="1">
      <alignment vertical="center"/>
      <protection hidden="1"/>
    </xf>
    <xf numFmtId="185" fontId="0" fillId="0" borderId="2" xfId="0" applyNumberFormat="1" applyBorder="1" applyProtection="1">
      <alignment vertical="center"/>
      <protection hidden="1"/>
    </xf>
    <xf numFmtId="0" fontId="23" fillId="12" borderId="25" xfId="0" applyFont="1" applyFill="1" applyBorder="1" applyAlignment="1">
      <alignment horizontal="center" vertical="top" wrapText="1"/>
    </xf>
    <xf numFmtId="0" fontId="24" fillId="11" borderId="25" xfId="0" applyFont="1" applyFill="1" applyBorder="1" applyAlignment="1">
      <alignment vertical="top" wrapText="1"/>
    </xf>
    <xf numFmtId="58" fontId="24" fillId="11" borderId="25" xfId="0" applyNumberFormat="1" applyFont="1" applyFill="1" applyBorder="1" applyAlignment="1">
      <alignment vertical="top" wrapText="1"/>
    </xf>
    <xf numFmtId="0" fontId="24" fillId="2" borderId="25" xfId="0" applyFont="1" applyFill="1" applyBorder="1" applyAlignment="1">
      <alignment vertical="top" wrapText="1"/>
    </xf>
    <xf numFmtId="58" fontId="24" fillId="2" borderId="25" xfId="0" applyNumberFormat="1" applyFont="1" applyFill="1" applyBorder="1" applyAlignment="1">
      <alignment vertical="top" wrapText="1"/>
    </xf>
    <xf numFmtId="38" fontId="0" fillId="7" borderId="2" xfId="3" applyFont="1" applyFill="1" applyBorder="1" applyAlignment="1">
      <alignment horizontal="center" vertical="center"/>
    </xf>
    <xf numFmtId="38" fontId="0" fillId="0" borderId="2" xfId="3" applyFont="1" applyBorder="1" applyAlignment="1">
      <alignment vertical="center" wrapText="1"/>
    </xf>
    <xf numFmtId="38" fontId="0" fillId="0" borderId="0" xfId="3" applyFont="1">
      <alignment vertical="center"/>
    </xf>
    <xf numFmtId="178" fontId="0" fillId="0" borderId="2" xfId="3" applyNumberFormat="1" applyFont="1" applyBorder="1" applyProtection="1">
      <alignment vertical="center"/>
      <protection hidden="1"/>
    </xf>
    <xf numFmtId="178" fontId="0" fillId="0" borderId="2" xfId="3" applyNumberFormat="1" applyFont="1" applyBorder="1">
      <alignment vertical="center"/>
    </xf>
    <xf numFmtId="38" fontId="20" fillId="9" borderId="5" xfId="3" applyFont="1" applyFill="1" applyBorder="1" applyAlignment="1" applyProtection="1">
      <alignment horizontal="center" vertical="center"/>
      <protection locked="0"/>
    </xf>
    <xf numFmtId="38" fontId="20" fillId="9" borderId="7" xfId="3" applyFont="1" applyFill="1" applyBorder="1" applyAlignment="1" applyProtection="1">
      <alignment horizontal="center" vertical="center"/>
      <protection locked="0"/>
    </xf>
    <xf numFmtId="0" fontId="23" fillId="12" borderId="26" xfId="0" applyFont="1" applyFill="1" applyBorder="1" applyAlignment="1">
      <alignment horizontal="center" vertical="top" wrapText="1"/>
    </xf>
    <xf numFmtId="0" fontId="23" fillId="12" borderId="27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29" fillId="0" borderId="0" xfId="0" applyFont="1" applyBorder="1" applyAlignment="1" applyProtection="1">
      <alignment vertical="center"/>
    </xf>
    <xf numFmtId="0" fontId="11" fillId="0" borderId="20" xfId="0" applyFont="1" applyBorder="1" applyProtection="1">
      <alignment vertical="center"/>
    </xf>
    <xf numFmtId="0" fontId="11" fillId="0" borderId="0" xfId="0" applyFont="1" applyProtection="1">
      <alignment vertical="center"/>
    </xf>
    <xf numFmtId="0" fontId="11" fillId="0" borderId="15" xfId="0" applyFont="1" applyBorder="1" applyProtection="1">
      <alignment vertical="center"/>
    </xf>
    <xf numFmtId="0" fontId="11" fillId="0" borderId="16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4" xfId="0" applyFont="1" applyBorder="1" applyProtection="1">
      <alignment vertical="center"/>
    </xf>
    <xf numFmtId="0" fontId="27" fillId="0" borderId="0" xfId="0" applyFont="1" applyProtection="1">
      <alignment vertical="center"/>
    </xf>
    <xf numFmtId="0" fontId="27" fillId="0" borderId="0" xfId="0" applyFont="1" applyProtection="1">
      <alignment vertical="center"/>
    </xf>
    <xf numFmtId="0" fontId="11" fillId="0" borderId="18" xfId="0" applyFont="1" applyBorder="1" applyProtection="1">
      <alignment vertical="center"/>
    </xf>
    <xf numFmtId="31" fontId="18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right"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Protection="1">
      <alignment vertical="center"/>
    </xf>
    <xf numFmtId="0" fontId="26" fillId="0" borderId="0" xfId="0" applyFont="1" applyBorder="1" applyAlignment="1" applyProtection="1">
      <alignment horizontal="center" vertical="center"/>
    </xf>
    <xf numFmtId="0" fontId="13" fillId="0" borderId="0" xfId="0" applyFont="1" applyProtection="1">
      <alignment vertical="center"/>
    </xf>
    <xf numFmtId="0" fontId="26" fillId="0" borderId="0" xfId="0" applyFo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14" fillId="0" borderId="18" xfId="0" applyFont="1" applyBorder="1" applyAlignment="1" applyProtection="1">
      <alignment horizontal="right" vertical="center"/>
    </xf>
    <xf numFmtId="0" fontId="13" fillId="0" borderId="15" xfId="0" applyFont="1" applyBorder="1" applyProtection="1">
      <alignment vertical="center"/>
    </xf>
    <xf numFmtId="0" fontId="13" fillId="0" borderId="16" xfId="0" applyFont="1" applyBorder="1" applyProtection="1">
      <alignment vertical="center"/>
    </xf>
    <xf numFmtId="0" fontId="13" fillId="0" borderId="17" xfId="0" applyFont="1" applyBorder="1" applyProtection="1">
      <alignment vertical="center"/>
    </xf>
    <xf numFmtId="0" fontId="13" fillId="0" borderId="14" xfId="0" applyFont="1" applyBorder="1" applyAlignment="1" applyProtection="1">
      <alignment horizontal="left" vertical="center" indent="1"/>
    </xf>
    <xf numFmtId="0" fontId="13" fillId="0" borderId="18" xfId="0" applyFont="1" applyBorder="1" applyProtection="1">
      <alignment vertical="center"/>
    </xf>
    <xf numFmtId="0" fontId="13" fillId="0" borderId="14" xfId="0" applyFont="1" applyBorder="1" applyProtection="1">
      <alignment vertical="center"/>
    </xf>
    <xf numFmtId="38" fontId="13" fillId="0" borderId="0" xfId="3" applyFont="1" applyBorder="1" applyAlignment="1" applyProtection="1">
      <alignment vertical="center"/>
    </xf>
    <xf numFmtId="0" fontId="18" fillId="0" borderId="14" xfId="0" applyFont="1" applyBorder="1" applyProtection="1">
      <alignment vertical="center"/>
    </xf>
    <xf numFmtId="0" fontId="13" fillId="0" borderId="19" xfId="0" applyFont="1" applyBorder="1" applyProtection="1">
      <alignment vertical="center"/>
    </xf>
    <xf numFmtId="0" fontId="13" fillId="0" borderId="20" xfId="0" applyFont="1" applyBorder="1" applyProtection="1">
      <alignment vertical="center"/>
    </xf>
    <xf numFmtId="0" fontId="13" fillId="0" borderId="21" xfId="0" applyFont="1" applyBorder="1" applyProtection="1">
      <alignment vertical="center"/>
    </xf>
    <xf numFmtId="0" fontId="18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8" fillId="0" borderId="18" xfId="0" applyFont="1" applyBorder="1" applyProtection="1">
      <alignment vertical="center"/>
    </xf>
    <xf numFmtId="0" fontId="16" fillId="0" borderId="14" xfId="0" applyFont="1" applyBorder="1" applyProtection="1">
      <alignment vertical="center"/>
    </xf>
    <xf numFmtId="0" fontId="15" fillId="0" borderId="22" xfId="0" applyFont="1" applyBorder="1" applyProtection="1">
      <alignment vertical="center"/>
    </xf>
    <xf numFmtId="0" fontId="18" fillId="0" borderId="23" xfId="0" applyFont="1" applyBorder="1" applyProtection="1">
      <alignment vertical="center"/>
    </xf>
    <xf numFmtId="0" fontId="18" fillId="0" borderId="24" xfId="0" applyFont="1" applyBorder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8" fillId="0" borderId="22" xfId="0" applyFont="1" applyBorder="1" applyProtection="1">
      <alignment vertical="center"/>
    </xf>
    <xf numFmtId="0" fontId="16" fillId="0" borderId="23" xfId="0" applyFont="1" applyBorder="1" applyProtection="1">
      <alignment vertical="center"/>
    </xf>
    <xf numFmtId="0" fontId="18" fillId="0" borderId="12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2" xfId="0" applyFont="1" applyBorder="1" applyProtection="1">
      <alignment vertic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/>
    <xf numFmtId="0" fontId="19" fillId="0" borderId="0" xfId="0" applyFont="1" applyAlignment="1" applyProtection="1">
      <alignment horizontal="center" vertical="center"/>
    </xf>
    <xf numFmtId="0" fontId="16" fillId="0" borderId="13" xfId="0" applyFont="1" applyBorder="1" applyAlignment="1" applyProtection="1">
      <alignment horizontal="right" vertical="center"/>
    </xf>
    <xf numFmtId="0" fontId="12" fillId="0" borderId="12" xfId="0" applyFont="1" applyBorder="1" applyProtection="1">
      <alignment vertical="center"/>
    </xf>
    <xf numFmtId="0" fontId="12" fillId="0" borderId="0" xfId="0" applyFont="1" applyProtection="1">
      <alignment vertical="center"/>
    </xf>
    <xf numFmtId="178" fontId="17" fillId="0" borderId="2" xfId="3" applyNumberFormat="1" applyFont="1" applyBorder="1" applyAlignment="1" applyProtection="1">
      <alignment vertical="center"/>
    </xf>
    <xf numFmtId="178" fontId="17" fillId="0" borderId="2" xfId="3" applyNumberFormat="1" applyFont="1" applyBorder="1" applyAlignment="1" applyProtection="1">
      <alignment vertical="center"/>
    </xf>
    <xf numFmtId="38" fontId="17" fillId="0" borderId="12" xfId="3" applyFont="1" applyBorder="1" applyAlignment="1" applyProtection="1">
      <alignment vertical="center"/>
    </xf>
    <xf numFmtId="183" fontId="16" fillId="0" borderId="0" xfId="0" applyNumberFormat="1" applyFont="1" applyAlignment="1" applyProtection="1">
      <alignment horizontal="center" vertical="center"/>
    </xf>
    <xf numFmtId="0" fontId="16" fillId="0" borderId="13" xfId="0" applyFont="1" applyBorder="1" applyProtection="1">
      <alignment vertical="center"/>
    </xf>
    <xf numFmtId="178" fontId="17" fillId="0" borderId="5" xfId="3" applyNumberFormat="1" applyFont="1" applyBorder="1" applyAlignment="1" applyProtection="1">
      <alignment vertical="center"/>
    </xf>
    <xf numFmtId="178" fontId="17" fillId="0" borderId="7" xfId="3" applyNumberFormat="1" applyFont="1" applyBorder="1" applyAlignment="1" applyProtection="1">
      <alignment vertical="center"/>
    </xf>
    <xf numFmtId="178" fontId="22" fillId="0" borderId="0" xfId="3" applyNumberFormat="1" applyFont="1" applyBorder="1" applyAlignment="1" applyProtection="1">
      <alignment vertical="center"/>
    </xf>
    <xf numFmtId="186" fontId="22" fillId="0" borderId="0" xfId="0" applyNumberFormat="1" applyFont="1" applyProtection="1">
      <alignment vertical="center"/>
    </xf>
    <xf numFmtId="186" fontId="22" fillId="0" borderId="13" xfId="0" applyNumberFormat="1" applyFont="1" applyBorder="1" applyProtection="1">
      <alignment vertical="center"/>
    </xf>
    <xf numFmtId="0" fontId="16" fillId="0" borderId="12" xfId="0" applyFont="1" applyBorder="1" applyProtection="1">
      <alignment vertical="center"/>
    </xf>
    <xf numFmtId="186" fontId="17" fillId="0" borderId="6" xfId="0" applyNumberFormat="1" applyFont="1" applyBorder="1" applyProtection="1">
      <alignment vertical="center"/>
    </xf>
    <xf numFmtId="186" fontId="17" fillId="0" borderId="0" xfId="0" applyNumberFormat="1" applyFont="1" applyProtection="1">
      <alignment vertical="center"/>
    </xf>
    <xf numFmtId="38" fontId="16" fillId="0" borderId="0" xfId="0" applyNumberFormat="1" applyFont="1" applyAlignment="1" applyProtection="1">
      <alignment horizontal="center" vertical="center"/>
    </xf>
    <xf numFmtId="186" fontId="21" fillId="0" borderId="0" xfId="0" applyNumberFormat="1" applyFont="1" applyProtection="1">
      <alignment vertical="center"/>
    </xf>
    <xf numFmtId="178" fontId="28" fillId="6" borderId="5" xfId="3" applyNumberFormat="1" applyFont="1" applyFill="1" applyBorder="1" applyAlignment="1" applyProtection="1">
      <alignment horizontal="center" vertical="center"/>
    </xf>
    <xf numFmtId="178" fontId="28" fillId="6" borderId="6" xfId="3" applyNumberFormat="1" applyFont="1" applyFill="1" applyBorder="1" applyAlignment="1" applyProtection="1">
      <alignment horizontal="center" vertical="center"/>
    </xf>
    <xf numFmtId="178" fontId="28" fillId="6" borderId="7" xfId="3" applyNumberFormat="1" applyFont="1" applyFill="1" applyBorder="1" applyAlignment="1" applyProtection="1">
      <alignment horizontal="center" vertical="center"/>
    </xf>
    <xf numFmtId="178" fontId="28" fillId="4" borderId="5" xfId="3" applyNumberFormat="1" applyFont="1" applyFill="1" applyBorder="1" applyAlignment="1" applyProtection="1">
      <alignment horizontal="center" vertical="center"/>
    </xf>
    <xf numFmtId="178" fontId="28" fillId="4" borderId="6" xfId="3" applyNumberFormat="1" applyFont="1" applyFill="1" applyBorder="1" applyAlignment="1" applyProtection="1">
      <alignment horizontal="center" vertical="center"/>
    </xf>
    <xf numFmtId="178" fontId="28" fillId="4" borderId="7" xfId="3" applyNumberFormat="1" applyFont="1" applyFill="1" applyBorder="1" applyAlignment="1" applyProtection="1">
      <alignment horizontal="center" vertical="center"/>
    </xf>
    <xf numFmtId="186" fontId="17" fillId="0" borderId="0" xfId="0" applyNumberFormat="1" applyFont="1" applyAlignment="1" applyProtection="1">
      <alignment horizontal="center" vertical="center"/>
    </xf>
    <xf numFmtId="0" fontId="16" fillId="0" borderId="8" xfId="0" applyFont="1" applyBorder="1" applyProtection="1">
      <alignment vertical="center"/>
    </xf>
    <xf numFmtId="0" fontId="16" fillId="0" borderId="11" xfId="0" applyFont="1" applyBorder="1" applyProtection="1">
      <alignment vertical="center"/>
    </xf>
    <xf numFmtId="0" fontId="16" fillId="0" borderId="10" xfId="0" applyFont="1" applyBorder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5" fillId="0" borderId="0" xfId="0" applyFont="1" applyProtection="1">
      <alignment vertical="center"/>
    </xf>
    <xf numFmtId="38" fontId="25" fillId="0" borderId="0" xfId="3" applyFont="1" applyFill="1" applyBorder="1" applyAlignment="1" applyProtection="1">
      <alignment horizontal="right" vertical="center"/>
    </xf>
    <xf numFmtId="178" fontId="25" fillId="0" borderId="0" xfId="3" applyNumberFormat="1" applyFont="1" applyFill="1" applyBorder="1" applyAlignment="1" applyProtection="1">
      <alignment horizontal="center" vertical="center"/>
    </xf>
    <xf numFmtId="38" fontId="25" fillId="0" borderId="0" xfId="3" applyFont="1" applyFill="1" applyBorder="1" applyAlignment="1" applyProtection="1">
      <alignment vertical="center"/>
    </xf>
    <xf numFmtId="9" fontId="25" fillId="0" borderId="0" xfId="4" applyFont="1" applyFill="1" applyBorder="1" applyAlignment="1" applyProtection="1">
      <alignment horizontal="center" vertical="center"/>
    </xf>
    <xf numFmtId="0" fontId="15" fillId="0" borderId="8" xfId="0" applyFont="1" applyBorder="1" applyProtection="1">
      <alignment vertical="center"/>
    </xf>
    <xf numFmtId="0" fontId="18" fillId="0" borderId="11" xfId="0" applyFont="1" applyBorder="1" applyProtection="1">
      <alignment vertical="center"/>
    </xf>
    <xf numFmtId="0" fontId="18" fillId="0" borderId="10" xfId="0" applyFont="1" applyBorder="1" applyProtection="1">
      <alignment vertical="center"/>
    </xf>
    <xf numFmtId="0" fontId="19" fillId="0" borderId="0" xfId="0" applyFo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38" fontId="16" fillId="0" borderId="0" xfId="0" applyNumberFormat="1" applyFont="1" applyAlignment="1" applyProtection="1">
      <alignment horizontal="center" vertical="center"/>
    </xf>
    <xf numFmtId="0" fontId="16" fillId="0" borderId="24" xfId="0" applyFont="1" applyBorder="1" applyProtection="1">
      <alignment vertical="center"/>
    </xf>
    <xf numFmtId="0" fontId="17" fillId="10" borderId="5" xfId="0" applyFont="1" applyFill="1" applyBorder="1" applyAlignment="1" applyProtection="1">
      <alignment horizontal="center" vertical="center"/>
    </xf>
    <xf numFmtId="0" fontId="17" fillId="10" borderId="6" xfId="0" applyFont="1" applyFill="1" applyBorder="1" applyAlignment="1" applyProtection="1">
      <alignment horizontal="center" vertical="center"/>
    </xf>
    <xf numFmtId="0" fontId="17" fillId="10" borderId="7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38" fontId="16" fillId="0" borderId="0" xfId="3" applyFont="1" applyBorder="1" applyAlignment="1" applyProtection="1">
      <alignment horizontal="center" vertical="center"/>
    </xf>
    <xf numFmtId="38" fontId="16" fillId="0" borderId="13" xfId="3" applyFont="1" applyBorder="1" applyAlignment="1" applyProtection="1">
      <alignment horizontal="center" vertical="center"/>
    </xf>
    <xf numFmtId="38" fontId="17" fillId="0" borderId="0" xfId="3" applyFont="1" applyBorder="1" applyAlignment="1" applyProtection="1">
      <alignment vertical="center"/>
    </xf>
    <xf numFmtId="38" fontId="22" fillId="0" borderId="0" xfId="3" applyFont="1" applyBorder="1" applyAlignment="1" applyProtection="1">
      <alignment vertical="center"/>
    </xf>
    <xf numFmtId="178" fontId="17" fillId="0" borderId="5" xfId="3" applyNumberFormat="1" applyFont="1" applyFill="1" applyBorder="1" applyAlignment="1" applyProtection="1">
      <alignment horizontal="center" vertical="center"/>
    </xf>
    <xf numFmtId="178" fontId="17" fillId="0" borderId="6" xfId="3" applyNumberFormat="1" applyFont="1" applyFill="1" applyBorder="1" applyAlignment="1" applyProtection="1">
      <alignment horizontal="center" vertical="center"/>
    </xf>
    <xf numFmtId="178" fontId="17" fillId="0" borderId="7" xfId="3" applyNumberFormat="1" applyFont="1" applyFill="1" applyBorder="1" applyAlignment="1" applyProtection="1">
      <alignment horizontal="center" vertical="center"/>
    </xf>
    <xf numFmtId="38" fontId="17" fillId="0" borderId="0" xfId="3" applyFont="1" applyFill="1" applyBorder="1" applyAlignment="1" applyProtection="1">
      <alignment horizontal="center" vertical="center"/>
    </xf>
    <xf numFmtId="38" fontId="25" fillId="0" borderId="0" xfId="3" applyFont="1" applyFill="1" applyBorder="1" applyAlignment="1" applyProtection="1">
      <alignment horizontal="center" vertical="center"/>
    </xf>
    <xf numFmtId="178" fontId="17" fillId="0" borderId="5" xfId="3" applyNumberFormat="1" applyFont="1" applyBorder="1" applyAlignment="1" applyProtection="1">
      <alignment horizontal="center" vertical="center"/>
    </xf>
    <xf numFmtId="178" fontId="17" fillId="0" borderId="6" xfId="3" applyNumberFormat="1" applyFont="1" applyBorder="1" applyAlignment="1" applyProtection="1">
      <alignment horizontal="center" vertical="center"/>
    </xf>
    <xf numFmtId="178" fontId="17" fillId="0" borderId="7" xfId="3" applyNumberFormat="1" applyFont="1" applyBorder="1" applyAlignment="1" applyProtection="1">
      <alignment horizontal="center" vertical="center"/>
    </xf>
    <xf numFmtId="38" fontId="17" fillId="0" borderId="0" xfId="3" applyFont="1" applyBorder="1" applyAlignment="1" applyProtection="1">
      <alignment horizontal="center" vertical="center"/>
    </xf>
    <xf numFmtId="0" fontId="18" fillId="0" borderId="8" xfId="0" applyFont="1" applyBorder="1" applyProtection="1">
      <alignment vertical="center"/>
    </xf>
    <xf numFmtId="0" fontId="18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18" fillId="0" borderId="5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/>
    </xf>
    <xf numFmtId="0" fontId="18" fillId="0" borderId="7" xfId="0" applyFont="1" applyBorder="1" applyAlignment="1" applyProtection="1">
      <alignment horizontal="center" vertical="center"/>
    </xf>
    <xf numFmtId="0" fontId="11" fillId="0" borderId="19" xfId="0" applyFont="1" applyBorder="1" applyProtection="1">
      <alignment vertical="center"/>
    </xf>
    <xf numFmtId="0" fontId="11" fillId="0" borderId="21" xfId="0" applyFont="1" applyBorder="1" applyProtection="1">
      <alignment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colors>
    <mruColors>
      <color rgb="FF3FBF3F"/>
      <color rgb="FF339933"/>
      <color rgb="FF009900"/>
      <color rgb="FFB1E5B1"/>
      <color rgb="FFB9FFDC"/>
      <color rgb="FFFFE593"/>
      <color rgb="FF00C864"/>
      <color rgb="FF00D25F"/>
      <color rgb="FFF60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 u="sng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r>
              <a:rPr lang="ja-JP" altLang="en-US" sz="3200" u="sng">
                <a:latin typeface="Meiryo UI" panose="020B0604030504040204" pitchFamily="50" charset="-128"/>
                <a:ea typeface="Meiryo UI" panose="020B0604030504040204" pitchFamily="50" charset="-128"/>
              </a:rPr>
              <a:t>端子台タイプ別　年間工数削減</a:t>
            </a:r>
          </a:p>
        </c:rich>
      </c:tx>
      <c:layout>
        <c:manualLayout>
          <c:xMode val="edge"/>
          <c:yMode val="edge"/>
          <c:x val="0.3087742142008737"/>
          <c:y val="9.5095227115613041E-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4855850912017365"/>
          <c:y val="7.1467979277220012E-2"/>
          <c:w val="0.81323324477130876"/>
          <c:h val="0.7825857710853001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算出!$B$90</c:f>
              <c:strCache>
                <c:ptCount val="1"/>
                <c:pt idx="0">
                  <c:v>配線作業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800" b="1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算出!$C$89:$F$89</c:f>
              <c:strCache>
                <c:ptCount val="4"/>
                <c:pt idx="0">
                  <c:v>ねじ</c:v>
                </c:pt>
                <c:pt idx="1">
                  <c:v>Push-in</c:v>
                </c:pt>
                <c:pt idx="2">
                  <c:v>SNAP-IN
(フェルールあり)</c:v>
                </c:pt>
                <c:pt idx="3">
                  <c:v>SNAP-IN
(フェルールなし)</c:v>
                </c:pt>
              </c:strCache>
            </c:strRef>
          </c:cat>
          <c:val>
            <c:numRef>
              <c:f>算出!$C$90:$F$90</c:f>
              <c:numCache>
                <c:formatCode>#,##0.0;[Red]\-#,##0.0</c:formatCode>
                <c:ptCount val="4"/>
                <c:pt idx="0">
                  <c:v>300</c:v>
                </c:pt>
                <c:pt idx="1">
                  <c:v>234.00000000000006</c:v>
                </c:pt>
                <c:pt idx="2">
                  <c:v>195.00000000000006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2-40CC-BA72-DD2D609B0B51}"/>
            </c:ext>
          </c:extLst>
        </c:ser>
        <c:ser>
          <c:idx val="2"/>
          <c:order val="1"/>
          <c:tx>
            <c:strRef>
              <c:f>算出!$B$91</c:f>
              <c:strCache>
                <c:ptCount val="1"/>
                <c:pt idx="0">
                  <c:v>配線確認・増締め作業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800" b="1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算出!$C$89:$F$89</c:f>
              <c:strCache>
                <c:ptCount val="4"/>
                <c:pt idx="0">
                  <c:v>ねじ</c:v>
                </c:pt>
                <c:pt idx="1">
                  <c:v>Push-in</c:v>
                </c:pt>
                <c:pt idx="2">
                  <c:v>SNAP-IN
(フェルールあり)</c:v>
                </c:pt>
                <c:pt idx="3">
                  <c:v>SNAP-IN
(フェルールなし)</c:v>
                </c:pt>
              </c:strCache>
            </c:strRef>
          </c:cat>
          <c:val>
            <c:numRef>
              <c:f>算出!$C$91:$F$91</c:f>
              <c:numCache>
                <c:formatCode>#,##0.0;[Red]\-#,##0.0</c:formatCode>
                <c:ptCount val="4"/>
                <c:pt idx="0">
                  <c:v>33</c:v>
                </c:pt>
                <c:pt idx="1">
                  <c:v>16.5</c:v>
                </c:pt>
                <c:pt idx="2">
                  <c:v>16.5</c:v>
                </c:pt>
                <c:pt idx="3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2-40CC-BA72-DD2D609B0B5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0"/>
        <c:overlap val="100"/>
        <c:serLines/>
        <c:axId val="170932864"/>
        <c:axId val="118530432"/>
      </c:barChart>
      <c:catAx>
        <c:axId val="170932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2000" b="1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8530432"/>
        <c:crosses val="autoZero"/>
        <c:auto val="1"/>
        <c:lblAlgn val="ctr"/>
        <c:lblOffset val="100"/>
        <c:noMultiLvlLbl val="0"/>
      </c:catAx>
      <c:valAx>
        <c:axId val="118530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/>
                </a:pPr>
                <a:r>
                  <a:rPr lang="ja-JP" altLang="en-US" sz="2400"/>
                  <a:t>（時間）</a:t>
                </a:r>
                <a:endParaRPr lang="en-US" altLang="ja-JP" sz="2400"/>
              </a:p>
            </c:rich>
          </c:tx>
          <c:layout>
            <c:manualLayout>
              <c:xMode val="edge"/>
              <c:yMode val="edge"/>
              <c:x val="5.0188617922030297E-2"/>
              <c:y val="0.86940494082240705"/>
            </c:manualLayout>
          </c:layout>
          <c:overlay val="0"/>
        </c:title>
        <c:numFmt formatCode="#,##0.0;[Red]\-#,##0.0" sourceLinked="1"/>
        <c:majorTickMark val="out"/>
        <c:minorTickMark val="none"/>
        <c:tickLblPos val="nextTo"/>
        <c:txPr>
          <a:bodyPr/>
          <a:lstStyle/>
          <a:p>
            <a:pPr>
              <a:defRPr sz="1800" b="1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7093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028766529842616"/>
          <c:y val="0.21312788105250544"/>
          <c:w val="0.31259579134696797"/>
          <c:h val="0.10538382850281713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24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ln w="28575"/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333373</xdr:colOff>
      <xdr:row>28</xdr:row>
      <xdr:rowOff>467591</xdr:rowOff>
    </xdr:from>
    <xdr:to>
      <xdr:col>28</xdr:col>
      <xdr:colOff>0</xdr:colOff>
      <xdr:row>57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99786</xdr:colOff>
      <xdr:row>14</xdr:row>
      <xdr:rowOff>95250</xdr:rowOff>
    </xdr:from>
    <xdr:to>
      <xdr:col>10</xdr:col>
      <xdr:colOff>156483</xdr:colOff>
      <xdr:row>17</xdr:row>
      <xdr:rowOff>289830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01285BF-BABA-B7BC-B002-DB8B1747F2DF}"/>
            </a:ext>
          </a:extLst>
        </xdr:cNvPr>
        <xdr:cNvSpPr txBox="1"/>
      </xdr:nvSpPr>
      <xdr:spPr>
        <a:xfrm>
          <a:off x="1514929" y="4980214"/>
          <a:ext cx="5921375" cy="117429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 u="sng">
              <a:latin typeface="Meiryo UI" panose="020B0604030504040204" pitchFamily="50" charset="-128"/>
              <a:ea typeface="Meiryo UI" panose="020B0604030504040204" pitchFamily="50" charset="-128"/>
            </a:rPr>
            <a:t>「ねじ端子台　</a:t>
          </a:r>
          <a:r>
            <a:rPr kumimoji="1" lang="en-US" altLang="ja-JP" sz="2400" b="1" u="sng">
              <a:latin typeface="Meiryo UI" panose="020B0604030504040204" pitchFamily="50" charset="-128"/>
              <a:ea typeface="Meiryo UI" panose="020B0604030504040204" pitchFamily="50" charset="-128"/>
            </a:rPr>
            <a:t>BN15LW</a:t>
          </a:r>
          <a:r>
            <a:rPr kumimoji="1" lang="ja-JP" altLang="en-US" sz="2400" b="1" u="sng">
              <a:latin typeface="Meiryo UI" panose="020B0604030504040204" pitchFamily="50" charset="-128"/>
              <a:ea typeface="Meiryo UI" panose="020B0604030504040204" pitchFamily="50" charset="-128"/>
            </a:rPr>
            <a:t>」の場合</a:t>
          </a:r>
        </a:p>
        <a:p>
          <a:pPr algn="ctr"/>
          <a:r>
            <a:rPr kumimoji="1" lang="ja-JP" altLang="en-US" sz="2400" b="1">
              <a:latin typeface="Meiryo UI" panose="020B0604030504040204" pitchFamily="50" charset="-128"/>
              <a:ea typeface="Meiryo UI" panose="020B0604030504040204" pitchFamily="50" charset="-128"/>
            </a:rPr>
            <a:t>作業工数（時間）</a:t>
          </a:r>
        </a:p>
      </xdr:txBody>
    </xdr:sp>
    <xdr:clientData/>
  </xdr:twoCellAnchor>
  <xdr:twoCellAnchor editAs="oneCell">
    <xdr:from>
      <xdr:col>2</xdr:col>
      <xdr:colOff>413369</xdr:colOff>
      <xdr:row>29</xdr:row>
      <xdr:rowOff>304523</xdr:rowOff>
    </xdr:from>
    <xdr:to>
      <xdr:col>4</xdr:col>
      <xdr:colOff>380999</xdr:colOff>
      <xdr:row>33</xdr:row>
      <xdr:rowOff>234414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020F3A7-B929-29CB-8130-BCD27638D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4268" b="90854" l="1408" r="97653">
                      <a14:foregroundMark x1="8920" y1="6707" x2="74178" y2="69512"/>
                      <a14:foregroundMark x1="74178" y1="69512" x2="83099" y2="92073"/>
                      <a14:foregroundMark x1="93897" y1="20122" x2="23944" y2="59756"/>
                      <a14:foregroundMark x1="23944" y1="59756" x2="8032" y2="74655"/>
                      <a14:foregroundMark x1="95305" y1="20732" x2="95775" y2="70732"/>
                      <a14:foregroundMark x1="58685" y1="15854" x2="79812" y2="20732"/>
                      <a14:foregroundMark x1="79812" y1="20732" x2="80282" y2="21341"/>
                      <a14:foregroundMark x1="7512" y1="7927" x2="6280" y2="15925"/>
                      <a14:foregroundMark x1="28169" y1="77439" x2="75587" y2="80488"/>
                      <a14:foregroundMark x1="75587" y1="80488" x2="69014" y2="82927"/>
                      <a14:foregroundMark x1="71362" y1="13415" x2="85915" y2="15854"/>
                      <a14:foregroundMark x1="85915" y1="15854" x2="96714" y2="31098"/>
                      <a14:foregroundMark x1="96714" y1="31098" x2="97653" y2="57317"/>
                      <a14:foregroundMark x1="7512" y1="4878" x2="39906" y2="9756"/>
                      <a14:foregroundMark x1="7042" y1="4878" x2="6738" y2="15930"/>
                      <a14:backgroundMark x1="469" y1="15854" x2="0" y2="81098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175369" y="12377461"/>
          <a:ext cx="1634505" cy="1168141"/>
        </a:xfrm>
        <a:prstGeom prst="rect">
          <a:avLst/>
        </a:prstGeom>
      </xdr:spPr>
    </xdr:pic>
    <xdr:clientData/>
  </xdr:twoCellAnchor>
  <xdr:twoCellAnchor>
    <xdr:from>
      <xdr:col>11</xdr:col>
      <xdr:colOff>34636</xdr:colOff>
      <xdr:row>19</xdr:row>
      <xdr:rowOff>163286</xdr:rowOff>
    </xdr:from>
    <xdr:to>
      <xdr:col>15</xdr:col>
      <xdr:colOff>796636</xdr:colOff>
      <xdr:row>21</xdr:row>
      <xdr:rowOff>285749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90B4FCD8-F7D7-4E3C-7C09-B5C4A05FB618}"/>
            </a:ext>
          </a:extLst>
        </xdr:cNvPr>
        <xdr:cNvSpPr/>
      </xdr:nvSpPr>
      <xdr:spPr>
        <a:xfrm>
          <a:off x="7256318" y="4839195"/>
          <a:ext cx="1420091" cy="1230827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257445</xdr:colOff>
      <xdr:row>28</xdr:row>
      <xdr:rowOff>407079</xdr:rowOff>
    </xdr:from>
    <xdr:to>
      <xdr:col>4</xdr:col>
      <xdr:colOff>471502</xdr:colOff>
      <xdr:row>29</xdr:row>
      <xdr:rowOff>145140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9E8D94AE-9AD0-B3FD-7896-EADCC1FC3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19445" y="11837079"/>
          <a:ext cx="1880932" cy="380999"/>
        </a:xfrm>
        <a:prstGeom prst="rect">
          <a:avLst/>
        </a:prstGeom>
      </xdr:spPr>
    </xdr:pic>
    <xdr:clientData/>
  </xdr:twoCellAnchor>
  <xdr:twoCellAnchor>
    <xdr:from>
      <xdr:col>19</xdr:col>
      <xdr:colOff>745714</xdr:colOff>
      <xdr:row>14</xdr:row>
      <xdr:rowOff>95251</xdr:rowOff>
    </xdr:from>
    <xdr:to>
      <xdr:col>24</xdr:col>
      <xdr:colOff>711284</xdr:colOff>
      <xdr:row>17</xdr:row>
      <xdr:rowOff>299357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7B59B5-46CA-027D-326A-3201000BC7F0}"/>
            </a:ext>
          </a:extLst>
        </xdr:cNvPr>
        <xdr:cNvSpPr txBox="1"/>
      </xdr:nvSpPr>
      <xdr:spPr>
        <a:xfrm>
          <a:off x="12611143" y="4980215"/>
          <a:ext cx="4918570" cy="1183821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 u="sng"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2400" b="1" u="sng">
              <a:latin typeface="Meiryo UI" panose="020B0604030504040204" pitchFamily="50" charset="-128"/>
              <a:ea typeface="Meiryo UI" panose="020B0604030504040204" pitchFamily="50" charset="-128"/>
            </a:rPr>
            <a:t>Push-in</a:t>
          </a:r>
          <a:r>
            <a:rPr kumimoji="1" lang="ja-JP" altLang="en-US" sz="2400" b="1" u="sng">
              <a:latin typeface="Meiryo UI" panose="020B0604030504040204" pitchFamily="50" charset="-128"/>
              <a:ea typeface="Meiryo UI" panose="020B0604030504040204" pitchFamily="50" charset="-128"/>
            </a:rPr>
            <a:t>端子台 </a:t>
          </a:r>
          <a:r>
            <a:rPr kumimoji="1" lang="en-US" altLang="ja-JP" sz="2400" b="1" u="sng">
              <a:latin typeface="Meiryo UI" panose="020B0604030504040204" pitchFamily="50" charset="-128"/>
              <a:ea typeface="Meiryo UI" panose="020B0604030504040204" pitchFamily="50" charset="-128"/>
            </a:rPr>
            <a:t>A2C 2.5</a:t>
          </a:r>
          <a:r>
            <a:rPr kumimoji="1" lang="ja-JP" altLang="en-US" sz="2400" b="1" u="sng">
              <a:latin typeface="Meiryo UI" panose="020B0604030504040204" pitchFamily="50" charset="-128"/>
              <a:ea typeface="Meiryo UI" panose="020B0604030504040204" pitchFamily="50" charset="-128"/>
            </a:rPr>
            <a:t>」</a:t>
          </a:r>
          <a:endParaRPr kumimoji="1" lang="ja-JP" altLang="en-US" sz="24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2400" b="1">
              <a:latin typeface="Meiryo UI" panose="020B0604030504040204" pitchFamily="50" charset="-128"/>
              <a:ea typeface="Meiryo UI" panose="020B0604030504040204" pitchFamily="50" charset="-128"/>
            </a:rPr>
            <a:t>作業工数（時間）</a:t>
          </a:r>
        </a:p>
      </xdr:txBody>
    </xdr:sp>
    <xdr:clientData/>
  </xdr:twoCellAnchor>
  <xdr:twoCellAnchor editAs="oneCell">
    <xdr:from>
      <xdr:col>17</xdr:col>
      <xdr:colOff>201217</xdr:colOff>
      <xdr:row>14</xdr:row>
      <xdr:rowOff>91229</xdr:rowOff>
    </xdr:from>
    <xdr:to>
      <xdr:col>18</xdr:col>
      <xdr:colOff>975766</xdr:colOff>
      <xdr:row>17</xdr:row>
      <xdr:rowOff>404812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CABAE91-9D03-764C-6CA0-1108EE5B4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36217" y="4829917"/>
          <a:ext cx="1798487" cy="1289895"/>
        </a:xfrm>
        <a:prstGeom prst="rect">
          <a:avLst/>
        </a:prstGeom>
      </xdr:spPr>
    </xdr:pic>
    <xdr:clientData/>
  </xdr:twoCellAnchor>
  <xdr:twoCellAnchor>
    <xdr:from>
      <xdr:col>5</xdr:col>
      <xdr:colOff>41648</xdr:colOff>
      <xdr:row>29</xdr:row>
      <xdr:rowOff>242660</xdr:rowOff>
    </xdr:from>
    <xdr:to>
      <xdr:col>11</xdr:col>
      <xdr:colOff>378734</xdr:colOff>
      <xdr:row>33</xdr:row>
      <xdr:rowOff>174625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82AC3E4-8B96-5FB9-1D0A-DDD4C2446E34}"/>
            </a:ext>
          </a:extLst>
        </xdr:cNvPr>
        <xdr:cNvSpPr txBox="1"/>
      </xdr:nvSpPr>
      <xdr:spPr>
        <a:xfrm>
          <a:off x="3311898" y="11323410"/>
          <a:ext cx="4909086" cy="1201965"/>
        </a:xfrm>
        <a:prstGeom prst="rect">
          <a:avLst/>
        </a:prstGeom>
        <a:solidFill>
          <a:srgbClr val="3FBF3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</a:t>
          </a:r>
          <a:r>
            <a:rPr kumimoji="1" lang="en-US" altLang="ja-JP" sz="24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SNAP-IN</a:t>
          </a:r>
          <a:r>
            <a:rPr kumimoji="1" lang="ja-JP" altLang="en-US" sz="24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端子台 </a:t>
          </a:r>
          <a:r>
            <a:rPr kumimoji="1" lang="en-US" altLang="ja-JP" sz="24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S2C 2.5</a:t>
          </a:r>
          <a:r>
            <a:rPr kumimoji="1" lang="ja-JP" altLang="en-US" sz="24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</a:t>
          </a:r>
          <a:endParaRPr kumimoji="1" lang="ja-JP" altLang="en-US" sz="24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24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作業工数（時間）</a:t>
          </a:r>
        </a:p>
      </xdr:txBody>
    </xdr:sp>
    <xdr:clientData/>
  </xdr:twoCellAnchor>
  <xdr:twoCellAnchor>
    <xdr:from>
      <xdr:col>17</xdr:col>
      <xdr:colOff>467591</xdr:colOff>
      <xdr:row>24</xdr:row>
      <xdr:rowOff>0</xdr:rowOff>
    </xdr:from>
    <xdr:to>
      <xdr:col>26</xdr:col>
      <xdr:colOff>744682</xdr:colOff>
      <xdr:row>25</xdr:row>
      <xdr:rowOff>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B7A1147F-D608-4884-97F8-057162207D64}"/>
            </a:ext>
          </a:extLst>
        </xdr:cNvPr>
        <xdr:cNvSpPr/>
      </xdr:nvSpPr>
      <xdr:spPr>
        <a:xfrm>
          <a:off x="10719955" y="13161818"/>
          <a:ext cx="8572500" cy="55418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467591</xdr:colOff>
      <xdr:row>43</xdr:row>
      <xdr:rowOff>0</xdr:rowOff>
    </xdr:from>
    <xdr:to>
      <xdr:col>14</xdr:col>
      <xdr:colOff>111125</xdr:colOff>
      <xdr:row>44</xdr:row>
      <xdr:rowOff>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198D7B7A-84DE-4D95-A6BB-C1155BE02EC2}"/>
            </a:ext>
          </a:extLst>
        </xdr:cNvPr>
        <xdr:cNvSpPr/>
      </xdr:nvSpPr>
      <xdr:spPr>
        <a:xfrm>
          <a:off x="1880466" y="16002000"/>
          <a:ext cx="8025534" cy="5556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467590</xdr:colOff>
      <xdr:row>55</xdr:row>
      <xdr:rowOff>0</xdr:rowOff>
    </xdr:from>
    <xdr:to>
      <xdr:col>13</xdr:col>
      <xdr:colOff>619124</xdr:colOff>
      <xdr:row>56</xdr:row>
      <xdr:rowOff>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238DE12-EA3B-4C2C-80A3-A75709665C25}"/>
            </a:ext>
          </a:extLst>
        </xdr:cNvPr>
        <xdr:cNvSpPr/>
      </xdr:nvSpPr>
      <xdr:spPr>
        <a:xfrm>
          <a:off x="1880465" y="20859750"/>
          <a:ext cx="7882659" cy="5556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34</xdr:row>
      <xdr:rowOff>142875</xdr:rowOff>
    </xdr:from>
    <xdr:to>
      <xdr:col>14</xdr:col>
      <xdr:colOff>523875</xdr:colOff>
      <xdr:row>45</xdr:row>
      <xdr:rowOff>166687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D68DFEAE-1C69-4B0E-AFA4-F40D1429D2F3}"/>
            </a:ext>
          </a:extLst>
        </xdr:cNvPr>
        <xdr:cNvSpPr/>
      </xdr:nvSpPr>
      <xdr:spPr>
        <a:xfrm>
          <a:off x="904875" y="12811125"/>
          <a:ext cx="9413875" cy="4230687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46</xdr:row>
      <xdr:rowOff>23812</xdr:rowOff>
    </xdr:from>
    <xdr:to>
      <xdr:col>14</xdr:col>
      <xdr:colOff>555625</xdr:colOff>
      <xdr:row>56</xdr:row>
      <xdr:rowOff>214311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E43EB2A1-5055-412D-8EF7-9E6922156A71}"/>
            </a:ext>
          </a:extLst>
        </xdr:cNvPr>
        <xdr:cNvSpPr/>
      </xdr:nvSpPr>
      <xdr:spPr>
        <a:xfrm>
          <a:off x="904875" y="17406937"/>
          <a:ext cx="9445625" cy="4222749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428624</xdr:colOff>
      <xdr:row>23</xdr:row>
      <xdr:rowOff>213634</xdr:rowOff>
    </xdr:from>
    <xdr:to>
      <xdr:col>8</xdr:col>
      <xdr:colOff>461280</xdr:colOff>
      <xdr:row>29</xdr:row>
      <xdr:rowOff>4</xdr:rowOff>
    </xdr:to>
    <xdr:sp macro="" textlink="">
      <xdr:nvSpPr>
        <xdr:cNvPr id="23" name="矢印: 右 22">
          <a:extLst>
            <a:ext uri="{FF2B5EF4-FFF2-40B4-BE49-F238E27FC236}">
              <a16:creationId xmlns:a16="http://schemas.microsoft.com/office/drawing/2014/main" id="{8A01F7B4-1F68-4AB7-A795-C88A600268CC}"/>
            </a:ext>
          </a:extLst>
        </xdr:cNvPr>
        <xdr:cNvSpPr/>
      </xdr:nvSpPr>
      <xdr:spPr>
        <a:xfrm rot="5400000">
          <a:off x="4552268" y="10020303"/>
          <a:ext cx="2953432" cy="1294719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71438</xdr:rowOff>
    </xdr:from>
    <xdr:to>
      <xdr:col>5</xdr:col>
      <xdr:colOff>452439</xdr:colOff>
      <xdr:row>2</xdr:row>
      <xdr:rowOff>119062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4F7F206-4C3F-4E7F-8A4B-F66CCF83C950}"/>
            </a:ext>
          </a:extLst>
        </xdr:cNvPr>
        <xdr:cNvGrpSpPr/>
      </xdr:nvGrpSpPr>
      <xdr:grpSpPr>
        <a:xfrm>
          <a:off x="238125" y="309563"/>
          <a:ext cx="5512595" cy="285749"/>
          <a:chOff x="9179718" y="2143126"/>
          <a:chExt cx="4667252" cy="285749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FB017C7-4DAC-E7AC-216D-A2E15120CDE0}"/>
              </a:ext>
            </a:extLst>
          </xdr:cNvPr>
          <xdr:cNvSpPr txBox="1"/>
        </xdr:nvSpPr>
        <xdr:spPr>
          <a:xfrm>
            <a:off x="9179718" y="2143126"/>
            <a:ext cx="4667252" cy="285749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　　　　　水色セル内に、盤面数や各製品の使用数量を入力してください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EED83091-440E-6B95-C455-8E94FFD143EA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63063" y="2190750"/>
            <a:ext cx="695325" cy="1905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AE61"/>
  <sheetViews>
    <sheetView showGridLines="0" tabSelected="1" zoomScale="40" zoomScaleNormal="40" workbookViewId="0">
      <selection activeCell="H10" sqref="H10:I10"/>
    </sheetView>
  </sheetViews>
  <sheetFormatPr defaultRowHeight="15.75" x14ac:dyDescent="0.15"/>
  <cols>
    <col min="1" max="1" width="1.375" style="80" customWidth="1"/>
    <col min="2" max="3" width="8.625" style="80" customWidth="1"/>
    <col min="4" max="4" width="13.25" style="80" customWidth="1"/>
    <col min="5" max="5" width="11.125" style="80" customWidth="1"/>
    <col min="6" max="7" width="10.875" style="80" customWidth="1"/>
    <col min="8" max="8" width="16.625" style="80" customWidth="1"/>
    <col min="9" max="9" width="18.625" style="80" customWidth="1"/>
    <col min="10" max="10" width="11.75" style="80" customWidth="1"/>
    <col min="11" max="11" width="5.25" style="80" customWidth="1"/>
    <col min="12" max="12" width="11.625" style="80" customWidth="1"/>
    <col min="13" max="15" width="8.625" style="80" customWidth="1"/>
    <col min="16" max="16" width="12.5" style="80" customWidth="1"/>
    <col min="17" max="17" width="7.125" style="80" customWidth="1"/>
    <col min="18" max="19" width="13.375" style="80" customWidth="1"/>
    <col min="20" max="21" width="9.75" style="80" customWidth="1"/>
    <col min="22" max="22" width="17.125" style="80" customWidth="1"/>
    <col min="23" max="23" width="18.625" style="80" customWidth="1"/>
    <col min="24" max="25" width="9.625" style="80" customWidth="1"/>
    <col min="26" max="26" width="14.75" style="80" customWidth="1"/>
    <col min="27" max="27" width="22.125" style="80" bestFit="1" customWidth="1"/>
    <col min="28" max="28" width="3.25" style="80" customWidth="1"/>
    <col min="29" max="29" width="8.625" style="80" customWidth="1"/>
    <col min="30" max="30" width="8.5" style="80" customWidth="1"/>
    <col min="31" max="32" width="4.625" style="80" customWidth="1"/>
    <col min="33" max="33" width="1.375" style="80" customWidth="1"/>
    <col min="34" max="34" width="10.625" style="80" customWidth="1"/>
    <col min="35" max="35" width="1.75" style="80" customWidth="1"/>
    <col min="36" max="16384" width="9" style="80"/>
  </cols>
  <sheetData>
    <row r="1" spans="2:29" ht="20.100000000000001" customHeight="1" thickBot="1" x14ac:dyDescent="0.2"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</row>
    <row r="2" spans="2:29" ht="20.100000000000001" customHeight="1" x14ac:dyDescent="0.15"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3"/>
    </row>
    <row r="3" spans="2:29" ht="42" customHeight="1" x14ac:dyDescent="0.15">
      <c r="B3" s="84"/>
      <c r="C3" s="85" t="s">
        <v>78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7"/>
    </row>
    <row r="4" spans="2:29" ht="42" customHeight="1" x14ac:dyDescent="0.15"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8">
        <f ca="1">TODAY()</f>
        <v>45457</v>
      </c>
      <c r="AA4" s="88"/>
      <c r="AB4" s="88"/>
      <c r="AC4" s="87"/>
    </row>
    <row r="5" spans="2:29" ht="34.5" customHeight="1" x14ac:dyDescent="0.15">
      <c r="B5" s="84"/>
      <c r="Z5" s="89" t="s">
        <v>22</v>
      </c>
      <c r="AA5" s="89"/>
      <c r="AB5" s="89"/>
      <c r="AC5" s="87"/>
    </row>
    <row r="6" spans="2:29" ht="30" customHeight="1" x14ac:dyDescent="0.15">
      <c r="B6" s="84"/>
      <c r="C6" s="78" t="s">
        <v>143</v>
      </c>
      <c r="D6" s="90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2"/>
      <c r="S6" s="93"/>
      <c r="T6" s="93"/>
      <c r="U6" s="93"/>
      <c r="V6" s="93"/>
      <c r="W6" s="93"/>
      <c r="X6" s="93"/>
      <c r="Y6" s="93"/>
      <c r="Z6" s="93"/>
      <c r="AA6" s="93"/>
      <c r="AC6" s="87"/>
    </row>
    <row r="7" spans="2:29" ht="30" customHeight="1" x14ac:dyDescent="0.15">
      <c r="B7" s="84"/>
      <c r="C7" s="78" t="s">
        <v>144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5"/>
      <c r="S7" s="93"/>
      <c r="T7" s="93"/>
      <c r="U7" s="93"/>
      <c r="V7" s="93"/>
      <c r="W7" s="93"/>
      <c r="X7" s="93"/>
      <c r="Y7" s="93"/>
      <c r="Z7" s="93"/>
      <c r="AA7" s="93"/>
      <c r="AC7" s="87"/>
    </row>
    <row r="8" spans="2:29" ht="30" customHeight="1" thickBot="1" x14ac:dyDescent="0.2">
      <c r="B8" s="84"/>
      <c r="C8" s="78" t="s">
        <v>145</v>
      </c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C8" s="96"/>
    </row>
    <row r="9" spans="2:29" ht="6" customHeight="1" x14ac:dyDescent="0.15">
      <c r="B9" s="84"/>
      <c r="C9" s="97"/>
      <c r="D9" s="98"/>
      <c r="E9" s="98"/>
      <c r="F9" s="82"/>
      <c r="G9" s="82"/>
      <c r="H9" s="82"/>
      <c r="I9" s="98"/>
      <c r="J9" s="98"/>
      <c r="K9" s="98"/>
      <c r="L9" s="99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C9" s="96"/>
    </row>
    <row r="10" spans="2:29" ht="42" customHeight="1" x14ac:dyDescent="0.15">
      <c r="B10" s="84"/>
      <c r="C10" s="100" t="s">
        <v>141</v>
      </c>
      <c r="D10" s="93"/>
      <c r="E10" s="93"/>
      <c r="H10" s="67">
        <v>30</v>
      </c>
      <c r="I10" s="68"/>
      <c r="J10" s="93" t="s">
        <v>146</v>
      </c>
      <c r="K10" s="93"/>
      <c r="L10" s="101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C10" s="96"/>
    </row>
    <row r="11" spans="2:29" ht="6.75" customHeight="1" x14ac:dyDescent="0.15">
      <c r="B11" s="84"/>
      <c r="C11" s="102"/>
      <c r="D11" s="93"/>
      <c r="E11" s="93"/>
      <c r="I11" s="103"/>
      <c r="J11" s="93"/>
      <c r="K11" s="93"/>
      <c r="L11" s="101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C11" s="96"/>
    </row>
    <row r="12" spans="2:29" ht="42" customHeight="1" x14ac:dyDescent="0.15">
      <c r="B12" s="84"/>
      <c r="C12" s="100" t="s">
        <v>142</v>
      </c>
      <c r="D12" s="93"/>
      <c r="E12" s="93"/>
      <c r="H12" s="67">
        <v>50</v>
      </c>
      <c r="I12" s="68"/>
      <c r="J12" s="93" t="s">
        <v>147</v>
      </c>
      <c r="K12" s="93"/>
      <c r="L12" s="101"/>
      <c r="M12" s="93"/>
      <c r="N12" s="93"/>
      <c r="O12" s="93"/>
      <c r="AC12" s="96"/>
    </row>
    <row r="13" spans="2:29" s="108" customFormat="1" ht="6.75" customHeight="1" thickBot="1" x14ac:dyDescent="0.2">
      <c r="B13" s="104"/>
      <c r="C13" s="105"/>
      <c r="D13" s="106"/>
      <c r="E13" s="106"/>
      <c r="F13" s="79"/>
      <c r="G13" s="79"/>
      <c r="H13" s="79"/>
      <c r="I13" s="106"/>
      <c r="J13" s="106"/>
      <c r="K13" s="106"/>
      <c r="L13" s="107"/>
      <c r="M13" s="93"/>
      <c r="N13" s="93"/>
      <c r="O13" s="93"/>
      <c r="R13" s="109"/>
      <c r="S13" s="109"/>
      <c r="AC13" s="110"/>
    </row>
    <row r="14" spans="2:29" s="108" customFormat="1" ht="27" customHeight="1" x14ac:dyDescent="0.15">
      <c r="B14" s="104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R14" s="109"/>
      <c r="S14" s="109"/>
      <c r="AC14" s="110"/>
    </row>
    <row r="15" spans="2:29" s="108" customFormat="1" ht="27" customHeight="1" x14ac:dyDescent="0.15">
      <c r="B15" s="104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R15" s="109"/>
      <c r="S15" s="109"/>
      <c r="AC15" s="110"/>
    </row>
    <row r="16" spans="2:29" s="108" customFormat="1" ht="27" customHeight="1" x14ac:dyDescent="0.15">
      <c r="B16" s="104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R16" s="109"/>
      <c r="S16" s="109"/>
      <c r="AC16" s="110"/>
    </row>
    <row r="17" spans="2:31" s="109" customFormat="1" ht="24" x14ac:dyDescent="0.15">
      <c r="B17" s="111"/>
      <c r="C17" s="112"/>
      <c r="D17" s="113"/>
      <c r="E17" s="113"/>
      <c r="F17" s="113"/>
      <c r="G17" s="113"/>
      <c r="H17" s="113"/>
      <c r="I17" s="113"/>
      <c r="J17" s="113"/>
      <c r="K17" s="113"/>
      <c r="L17" s="114"/>
      <c r="M17" s="108"/>
      <c r="N17" s="108"/>
      <c r="O17" s="108"/>
      <c r="P17" s="115"/>
      <c r="Q17" s="116"/>
      <c r="R17" s="117"/>
      <c r="S17" s="117"/>
      <c r="T17" s="113"/>
      <c r="U17" s="113"/>
      <c r="V17" s="113"/>
      <c r="W17" s="113"/>
      <c r="X17" s="113"/>
      <c r="Y17" s="113"/>
      <c r="Z17" s="113"/>
      <c r="AA17" s="114"/>
      <c r="AB17" s="108"/>
      <c r="AC17" s="110"/>
    </row>
    <row r="18" spans="2:31" s="109" customFormat="1" ht="36" customHeight="1" x14ac:dyDescent="0.15">
      <c r="B18" s="111"/>
      <c r="C18" s="118"/>
      <c r="F18" s="108"/>
      <c r="G18" s="108"/>
      <c r="H18" s="108"/>
      <c r="I18" s="108"/>
      <c r="J18" s="108"/>
      <c r="K18" s="108"/>
      <c r="L18" s="119"/>
      <c r="M18" s="108"/>
      <c r="N18" s="108"/>
      <c r="O18" s="108"/>
      <c r="Q18" s="118"/>
      <c r="T18" s="108"/>
      <c r="U18" s="108"/>
      <c r="V18" s="108"/>
      <c r="W18" s="108"/>
      <c r="X18" s="108"/>
      <c r="Y18" s="108"/>
      <c r="Z18" s="108"/>
      <c r="AA18" s="119"/>
      <c r="AB18" s="108"/>
      <c r="AC18" s="110"/>
    </row>
    <row r="19" spans="2:31" s="109" customFormat="1" ht="45" customHeight="1" x14ac:dyDescent="0.45">
      <c r="B19" s="111"/>
      <c r="C19" s="120"/>
      <c r="F19" s="121" t="s">
        <v>70</v>
      </c>
      <c r="G19" s="121"/>
      <c r="H19" s="108"/>
      <c r="I19" s="122" t="s">
        <v>71</v>
      </c>
      <c r="J19" s="123"/>
      <c r="K19" s="124"/>
      <c r="L19" s="125"/>
      <c r="M19" s="115"/>
      <c r="N19" s="115"/>
      <c r="O19" s="115"/>
      <c r="Q19" s="120"/>
      <c r="T19" s="121" t="s">
        <v>70</v>
      </c>
      <c r="U19" s="121"/>
      <c r="X19" s="121" t="s">
        <v>82</v>
      </c>
      <c r="Y19" s="121"/>
      <c r="Z19" s="124"/>
      <c r="AA19" s="119"/>
      <c r="AB19" s="108"/>
      <c r="AC19" s="110"/>
    </row>
    <row r="20" spans="2:31" s="109" customFormat="1" ht="45" customHeight="1" x14ac:dyDescent="0.15">
      <c r="B20" s="111"/>
      <c r="C20" s="126" t="s">
        <v>79</v>
      </c>
      <c r="D20" s="127"/>
      <c r="E20" s="127"/>
      <c r="F20" s="128">
        <f>算出!C24/60</f>
        <v>25</v>
      </c>
      <c r="G20" s="128"/>
      <c r="H20" s="108"/>
      <c r="I20" s="129">
        <f>算出!C29/60</f>
        <v>2.75</v>
      </c>
      <c r="J20" s="130"/>
      <c r="K20" s="131"/>
      <c r="L20" s="132"/>
      <c r="Q20" s="126" t="s">
        <v>79</v>
      </c>
      <c r="R20" s="127"/>
      <c r="S20" s="127"/>
      <c r="T20" s="133">
        <f>算出!G24/60</f>
        <v>19.500000000000004</v>
      </c>
      <c r="U20" s="134"/>
      <c r="V20" s="135">
        <f>ROUND($F$20-T20,1)</f>
        <v>5.5</v>
      </c>
      <c r="W20" s="136" t="s">
        <v>137</v>
      </c>
      <c r="X20" s="128">
        <f>算出!G29/60</f>
        <v>1.375</v>
      </c>
      <c r="Y20" s="128"/>
      <c r="Z20" s="135">
        <f>ROUND($I$20-X20,1)</f>
        <v>1.4</v>
      </c>
      <c r="AA20" s="137" t="s">
        <v>137</v>
      </c>
      <c r="AB20" s="108"/>
      <c r="AC20" s="110"/>
    </row>
    <row r="21" spans="2:31" s="109" customFormat="1" ht="42" customHeight="1" x14ac:dyDescent="0.15">
      <c r="B21" s="111"/>
      <c r="C21" s="126" t="s">
        <v>80</v>
      </c>
      <c r="D21" s="127"/>
      <c r="E21" s="127"/>
      <c r="F21" s="128">
        <f>ROUND(F20*12,1)</f>
        <v>300</v>
      </c>
      <c r="G21" s="128"/>
      <c r="H21" s="108"/>
      <c r="I21" s="129">
        <f>ROUND(I20*12,1)</f>
        <v>33</v>
      </c>
      <c r="J21" s="130"/>
      <c r="K21" s="131"/>
      <c r="L21" s="132"/>
      <c r="Q21" s="126" t="s">
        <v>80</v>
      </c>
      <c r="R21" s="127"/>
      <c r="S21" s="127"/>
      <c r="T21" s="128">
        <f>T20*12</f>
        <v>234.00000000000006</v>
      </c>
      <c r="U21" s="128"/>
      <c r="V21" s="135">
        <f>ROUND(($F$20-T20)*12,1)</f>
        <v>66</v>
      </c>
      <c r="W21" s="136" t="s">
        <v>137</v>
      </c>
      <c r="X21" s="128">
        <f>X20*12</f>
        <v>16.5</v>
      </c>
      <c r="Y21" s="128"/>
      <c r="Z21" s="135">
        <f>ROUND(($I$20-X20)*12,1)</f>
        <v>16.5</v>
      </c>
      <c r="AA21" s="137" t="s">
        <v>137</v>
      </c>
      <c r="AB21" s="108"/>
      <c r="AC21" s="110"/>
    </row>
    <row r="22" spans="2:31" s="109" customFormat="1" ht="42" customHeight="1" x14ac:dyDescent="0.15">
      <c r="B22" s="111"/>
      <c r="C22" s="138"/>
      <c r="F22" s="139"/>
      <c r="G22" s="139"/>
      <c r="H22" s="108"/>
      <c r="I22" s="139"/>
      <c r="J22" s="140"/>
      <c r="K22" s="131"/>
      <c r="L22" s="132"/>
      <c r="Q22" s="138"/>
      <c r="T22" s="140"/>
      <c r="U22" s="140"/>
      <c r="V22" s="141"/>
      <c r="W22" s="141"/>
      <c r="X22" s="140"/>
      <c r="Y22" s="140"/>
      <c r="Z22" s="142"/>
      <c r="AA22" s="119"/>
      <c r="AB22" s="108"/>
      <c r="AC22" s="110"/>
    </row>
    <row r="23" spans="2:31" s="109" customFormat="1" ht="43.5" customHeight="1" x14ac:dyDescent="0.15">
      <c r="B23" s="111"/>
      <c r="C23" s="126" t="s">
        <v>81</v>
      </c>
      <c r="D23" s="127"/>
      <c r="E23" s="127"/>
      <c r="F23" s="143">
        <f>F21+I21</f>
        <v>333</v>
      </c>
      <c r="G23" s="144"/>
      <c r="H23" s="144"/>
      <c r="I23" s="145"/>
      <c r="J23" s="140"/>
      <c r="K23" s="131"/>
      <c r="L23" s="132"/>
      <c r="Q23" s="138"/>
      <c r="R23" s="109" t="s">
        <v>81</v>
      </c>
      <c r="V23" s="146">
        <f>T21+X21</f>
        <v>250.50000000000006</v>
      </c>
      <c r="W23" s="147"/>
      <c r="X23" s="148"/>
      <c r="Y23" s="149"/>
      <c r="AA23" s="119"/>
      <c r="AB23" s="131"/>
      <c r="AC23" s="110"/>
      <c r="AD23" s="108"/>
      <c r="AE23" s="108"/>
    </row>
    <row r="24" spans="2:31" s="109" customFormat="1" ht="30" x14ac:dyDescent="0.15">
      <c r="B24" s="111"/>
      <c r="C24" s="150"/>
      <c r="D24" s="151"/>
      <c r="E24" s="151"/>
      <c r="F24" s="151"/>
      <c r="G24" s="151"/>
      <c r="H24" s="151"/>
      <c r="I24" s="151"/>
      <c r="J24" s="151"/>
      <c r="K24" s="151"/>
      <c r="L24" s="152"/>
      <c r="Q24" s="138"/>
      <c r="U24" s="141"/>
      <c r="V24" s="141"/>
      <c r="W24" s="149"/>
      <c r="X24" s="141"/>
      <c r="Y24" s="153"/>
      <c r="Z24" s="153"/>
      <c r="AA24" s="119"/>
      <c r="AB24" s="108"/>
      <c r="AC24" s="110"/>
    </row>
    <row r="25" spans="2:31" s="109" customFormat="1" ht="43.5" customHeight="1" x14ac:dyDescent="0.15">
      <c r="B25" s="111"/>
      <c r="C25" s="154"/>
      <c r="D25" s="108"/>
      <c r="E25" s="108"/>
      <c r="F25" s="108"/>
      <c r="G25" s="108"/>
      <c r="H25" s="108"/>
      <c r="I25" s="108"/>
      <c r="J25" s="108"/>
      <c r="K25" s="108"/>
      <c r="Q25" s="138"/>
      <c r="R25" s="115"/>
      <c r="T25" s="155" t="s">
        <v>138</v>
      </c>
      <c r="U25" s="156">
        <f>ROUND(F23-V23,1)</f>
        <v>82.5</v>
      </c>
      <c r="V25" s="156"/>
      <c r="W25" s="157" t="s">
        <v>140</v>
      </c>
      <c r="X25" s="158">
        <f>ROUND((F23-V23)/F23,1)</f>
        <v>0.2</v>
      </c>
      <c r="Y25" s="158"/>
      <c r="Z25" s="157" t="s">
        <v>139</v>
      </c>
      <c r="AA25" s="119"/>
      <c r="AB25" s="108"/>
      <c r="AC25" s="110"/>
    </row>
    <row r="26" spans="2:31" s="109" customFormat="1" ht="24.95" customHeight="1" x14ac:dyDescent="0.15">
      <c r="B26" s="111"/>
      <c r="C26" s="108"/>
      <c r="F26" s="108"/>
      <c r="G26" s="108"/>
      <c r="H26" s="108"/>
      <c r="I26" s="108"/>
      <c r="J26" s="108"/>
      <c r="K26" s="108"/>
      <c r="P26" s="108"/>
      <c r="Q26" s="159"/>
      <c r="R26" s="160"/>
      <c r="S26" s="160"/>
      <c r="T26" s="160"/>
      <c r="U26" s="160"/>
      <c r="V26" s="160"/>
      <c r="W26" s="160"/>
      <c r="X26" s="160"/>
      <c r="Y26" s="160"/>
      <c r="Z26" s="160"/>
      <c r="AA26" s="161"/>
      <c r="AB26" s="108"/>
      <c r="AC26" s="110"/>
    </row>
    <row r="27" spans="2:31" s="109" customFormat="1" ht="51" customHeight="1" x14ac:dyDescent="0.15">
      <c r="B27" s="111"/>
      <c r="C27" s="108"/>
      <c r="F27" s="108"/>
      <c r="G27" s="108"/>
      <c r="H27" s="108"/>
      <c r="I27" s="108"/>
      <c r="J27" s="108"/>
      <c r="K27" s="108"/>
      <c r="P27" s="108"/>
      <c r="Q27" s="154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10"/>
    </row>
    <row r="28" spans="2:31" s="109" customFormat="1" ht="51" customHeight="1" x14ac:dyDescent="0.15">
      <c r="B28" s="111"/>
      <c r="C28" s="108"/>
      <c r="F28" s="108"/>
      <c r="G28" s="108"/>
      <c r="H28" s="108"/>
      <c r="I28" s="108"/>
      <c r="J28" s="108"/>
      <c r="K28" s="108"/>
      <c r="P28" s="108"/>
      <c r="Q28" s="154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10"/>
    </row>
    <row r="29" spans="2:31" s="109" customFormat="1" ht="51" customHeight="1" x14ac:dyDescent="0.15">
      <c r="B29" s="111"/>
      <c r="C29" s="108"/>
      <c r="F29" s="108"/>
      <c r="G29" s="108"/>
      <c r="H29" s="108"/>
      <c r="I29" s="108"/>
      <c r="J29" s="108"/>
      <c r="K29" s="108"/>
      <c r="P29" s="108"/>
      <c r="Q29" s="154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10"/>
    </row>
    <row r="30" spans="2:31" s="109" customFormat="1" ht="24.75" customHeight="1" x14ac:dyDescent="0.15">
      <c r="B30" s="111"/>
      <c r="D30" s="162"/>
      <c r="E30" s="162"/>
      <c r="G30" s="163"/>
      <c r="H30" s="163"/>
      <c r="I30" s="163"/>
      <c r="J30" s="162"/>
      <c r="K30" s="162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10"/>
    </row>
    <row r="31" spans="2:31" s="109" customFormat="1" ht="24.95" customHeight="1" x14ac:dyDescent="0.15">
      <c r="B31" s="111"/>
      <c r="G31" s="164"/>
      <c r="H31" s="164"/>
      <c r="I31" s="164"/>
      <c r="J31" s="153"/>
      <c r="K31" s="153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10"/>
    </row>
    <row r="32" spans="2:31" s="109" customFormat="1" ht="24.95" customHeight="1" x14ac:dyDescent="0.15">
      <c r="B32" s="111"/>
      <c r="G32" s="141"/>
      <c r="H32" s="141"/>
      <c r="I32" s="141"/>
      <c r="J32" s="153"/>
      <c r="K32" s="153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10"/>
    </row>
    <row r="33" spans="2:29" s="109" customFormat="1" ht="24.95" customHeight="1" x14ac:dyDescent="0.15">
      <c r="B33" s="111"/>
      <c r="C33" s="116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7"/>
      <c r="O33" s="165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10"/>
    </row>
    <row r="34" spans="2:29" s="109" customFormat="1" ht="24.95" customHeight="1" x14ac:dyDescent="0.15">
      <c r="B34" s="111"/>
      <c r="C34" s="11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O34" s="132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10"/>
    </row>
    <row r="35" spans="2:29" s="109" customFormat="1" ht="15" customHeight="1" x14ac:dyDescent="0.15">
      <c r="B35" s="111"/>
      <c r="C35" s="11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O35" s="132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10"/>
    </row>
    <row r="36" spans="2:29" s="109" customFormat="1" ht="15" customHeight="1" x14ac:dyDescent="0.15">
      <c r="B36" s="111"/>
      <c r="C36" s="11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O36" s="132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10"/>
    </row>
    <row r="37" spans="2:29" s="109" customFormat="1" ht="37.5" customHeight="1" x14ac:dyDescent="0.15">
      <c r="B37" s="111"/>
      <c r="C37" s="118"/>
      <c r="D37" s="166" t="s">
        <v>73</v>
      </c>
      <c r="E37" s="167"/>
      <c r="F37" s="168"/>
      <c r="G37" s="169"/>
      <c r="K37" s="153"/>
      <c r="M37" s="108"/>
      <c r="O37" s="132"/>
      <c r="Q37" s="108"/>
      <c r="R37" s="170"/>
      <c r="S37" s="170"/>
      <c r="T37" s="170"/>
      <c r="U37" s="169"/>
      <c r="Y37" s="153"/>
      <c r="AA37" s="108"/>
      <c r="AB37" s="108"/>
      <c r="AC37" s="110"/>
    </row>
    <row r="38" spans="2:29" s="109" customFormat="1" ht="33.75" customHeight="1" x14ac:dyDescent="0.45">
      <c r="B38" s="111"/>
      <c r="C38" s="118"/>
      <c r="D38" s="108"/>
      <c r="E38" s="108"/>
      <c r="F38" s="121" t="s">
        <v>70</v>
      </c>
      <c r="G38" s="121"/>
      <c r="I38" s="123"/>
      <c r="J38" s="121" t="s">
        <v>82</v>
      </c>
      <c r="K38" s="121"/>
      <c r="L38" s="108"/>
      <c r="M38" s="108"/>
      <c r="N38" s="171"/>
      <c r="O38" s="172"/>
      <c r="Q38" s="108"/>
      <c r="R38" s="108"/>
      <c r="S38" s="108"/>
      <c r="T38" s="121"/>
      <c r="U38" s="121"/>
      <c r="W38" s="123"/>
      <c r="X38" s="121"/>
      <c r="Y38" s="121"/>
      <c r="Z38" s="108"/>
      <c r="AA38" s="108"/>
      <c r="AB38" s="108"/>
      <c r="AC38" s="110"/>
    </row>
    <row r="39" spans="2:29" s="109" customFormat="1" ht="37.5" customHeight="1" x14ac:dyDescent="0.15">
      <c r="B39" s="111"/>
      <c r="C39" s="138" t="s">
        <v>79</v>
      </c>
      <c r="F39" s="133">
        <f>算出!K24/60</f>
        <v>16.250000000000004</v>
      </c>
      <c r="G39" s="134"/>
      <c r="H39" s="135">
        <f>ROUND($F$20-F39,1)</f>
        <v>8.8000000000000007</v>
      </c>
      <c r="I39" s="136" t="s">
        <v>137</v>
      </c>
      <c r="J39" s="128">
        <f>算出!K29/60</f>
        <v>1.375</v>
      </c>
      <c r="K39" s="128"/>
      <c r="L39" s="135">
        <f>ROUND($I$20-J39,1)</f>
        <v>1.4</v>
      </c>
      <c r="M39" s="136" t="s">
        <v>137</v>
      </c>
      <c r="O39" s="132"/>
      <c r="T39" s="173"/>
      <c r="U39" s="173"/>
      <c r="V39" s="174"/>
      <c r="W39" s="136"/>
      <c r="X39" s="173"/>
      <c r="Y39" s="173"/>
      <c r="Z39" s="174"/>
      <c r="AA39" s="136"/>
      <c r="AB39" s="108"/>
      <c r="AC39" s="110"/>
    </row>
    <row r="40" spans="2:29" s="109" customFormat="1" ht="37.5" customHeight="1" x14ac:dyDescent="0.15">
      <c r="B40" s="111"/>
      <c r="C40" s="138" t="s">
        <v>80</v>
      </c>
      <c r="F40" s="128">
        <f>F39*12</f>
        <v>195.00000000000006</v>
      </c>
      <c r="G40" s="128"/>
      <c r="H40" s="135">
        <f>ROUND(($F$20-F39)*12,1)</f>
        <v>105</v>
      </c>
      <c r="I40" s="136" t="s">
        <v>137</v>
      </c>
      <c r="J40" s="128">
        <f>J39*12</f>
        <v>16.5</v>
      </c>
      <c r="K40" s="128"/>
      <c r="L40" s="135">
        <f>ROUND(($I$20-J39)*12,1)</f>
        <v>16.5</v>
      </c>
      <c r="M40" s="136" t="s">
        <v>137</v>
      </c>
      <c r="O40" s="132"/>
      <c r="T40" s="173"/>
      <c r="U40" s="173"/>
      <c r="V40" s="174"/>
      <c r="W40" s="136"/>
      <c r="X40" s="173"/>
      <c r="Y40" s="173"/>
      <c r="Z40" s="174"/>
      <c r="AA40" s="136"/>
      <c r="AB40" s="108"/>
      <c r="AC40" s="110"/>
    </row>
    <row r="41" spans="2:29" s="109" customFormat="1" ht="24.95" customHeight="1" x14ac:dyDescent="0.15">
      <c r="B41" s="111"/>
      <c r="C41" s="11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19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10"/>
    </row>
    <row r="42" spans="2:29" s="109" customFormat="1" ht="36.75" customHeight="1" x14ac:dyDescent="0.15">
      <c r="B42" s="111"/>
      <c r="C42" s="118"/>
      <c r="D42" s="109" t="s">
        <v>81</v>
      </c>
      <c r="H42" s="175">
        <f>F40+J40</f>
        <v>211.50000000000006</v>
      </c>
      <c r="I42" s="176"/>
      <c r="J42" s="177"/>
      <c r="K42" s="108"/>
      <c r="L42" s="108"/>
      <c r="M42" s="108"/>
      <c r="O42" s="132"/>
      <c r="P42" s="108"/>
      <c r="Q42" s="108"/>
      <c r="V42" s="178"/>
      <c r="W42" s="178"/>
      <c r="X42" s="178"/>
      <c r="Y42" s="108"/>
      <c r="Z42" s="108"/>
      <c r="AA42" s="108"/>
      <c r="AB42" s="108"/>
      <c r="AC42" s="110"/>
    </row>
    <row r="43" spans="2:29" s="109" customFormat="1" ht="24.95" customHeight="1" x14ac:dyDescent="0.15">
      <c r="B43" s="111"/>
      <c r="C43" s="11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O43" s="132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10"/>
    </row>
    <row r="44" spans="2:29" s="109" customFormat="1" ht="43.5" customHeight="1" x14ac:dyDescent="0.15">
      <c r="B44" s="111"/>
      <c r="C44" s="138"/>
      <c r="D44" s="115"/>
      <c r="F44" s="155" t="s">
        <v>138</v>
      </c>
      <c r="G44" s="156">
        <f>ROUND(F23-H42,1)</f>
        <v>121.5</v>
      </c>
      <c r="H44" s="156"/>
      <c r="I44" s="157" t="s">
        <v>140</v>
      </c>
      <c r="J44" s="158">
        <f>ROUND((F23-H42)/F23,1)</f>
        <v>0.4</v>
      </c>
      <c r="K44" s="158"/>
      <c r="L44" s="157" t="s">
        <v>139</v>
      </c>
      <c r="M44" s="108"/>
      <c r="O44" s="132"/>
      <c r="R44" s="115"/>
      <c r="T44" s="155"/>
      <c r="U44" s="179"/>
      <c r="V44" s="179"/>
      <c r="W44" s="157"/>
      <c r="X44" s="158"/>
      <c r="Y44" s="158"/>
      <c r="Z44" s="157"/>
      <c r="AA44" s="108"/>
      <c r="AB44" s="108"/>
      <c r="AC44" s="110"/>
    </row>
    <row r="45" spans="2:29" s="109" customFormat="1" ht="24.95" customHeight="1" x14ac:dyDescent="0.15">
      <c r="B45" s="111"/>
      <c r="C45" s="138"/>
      <c r="F45" s="108"/>
      <c r="G45" s="108"/>
      <c r="H45" s="108"/>
      <c r="I45" s="108"/>
      <c r="J45" s="108"/>
      <c r="K45" s="108"/>
      <c r="L45" s="108"/>
      <c r="M45" s="108"/>
      <c r="O45" s="132"/>
      <c r="P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10"/>
    </row>
    <row r="46" spans="2:29" s="109" customFormat="1" ht="39.75" customHeight="1" x14ac:dyDescent="0.15">
      <c r="B46" s="111"/>
      <c r="C46" s="138"/>
      <c r="F46" s="108"/>
      <c r="G46" s="108"/>
      <c r="H46" s="108"/>
      <c r="I46" s="108"/>
      <c r="J46" s="108"/>
      <c r="K46" s="108"/>
      <c r="L46" s="108"/>
      <c r="M46" s="108"/>
      <c r="O46" s="132"/>
      <c r="P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10"/>
    </row>
    <row r="47" spans="2:29" s="109" customFormat="1" ht="24.95" customHeight="1" x14ac:dyDescent="0.15">
      <c r="B47" s="111"/>
      <c r="C47" s="138"/>
      <c r="F47" s="108"/>
      <c r="G47" s="108"/>
      <c r="H47" s="108"/>
      <c r="I47" s="108"/>
      <c r="J47" s="108"/>
      <c r="K47" s="108"/>
      <c r="L47" s="108"/>
      <c r="M47" s="108"/>
      <c r="O47" s="132"/>
      <c r="P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10"/>
    </row>
    <row r="48" spans="2:29" s="109" customFormat="1" ht="37.5" customHeight="1" x14ac:dyDescent="0.15">
      <c r="B48" s="111"/>
      <c r="C48" s="118"/>
      <c r="D48" s="166" t="s">
        <v>72</v>
      </c>
      <c r="E48" s="167"/>
      <c r="F48" s="168"/>
      <c r="G48" s="169"/>
      <c r="K48" s="153"/>
      <c r="M48" s="108"/>
      <c r="O48" s="132"/>
      <c r="Q48" s="108"/>
      <c r="R48" s="170"/>
      <c r="S48" s="170"/>
      <c r="T48" s="170"/>
      <c r="U48" s="169"/>
      <c r="Y48" s="153"/>
      <c r="AA48" s="108"/>
      <c r="AB48" s="108"/>
      <c r="AC48" s="110"/>
    </row>
    <row r="49" spans="2:29" s="109" customFormat="1" ht="24.95" customHeight="1" x14ac:dyDescent="0.15">
      <c r="B49" s="111"/>
      <c r="C49" s="11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O49" s="132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10"/>
    </row>
    <row r="50" spans="2:29" s="109" customFormat="1" ht="24.95" customHeight="1" x14ac:dyDescent="0.45">
      <c r="B50" s="111"/>
      <c r="C50" s="118"/>
      <c r="D50" s="108"/>
      <c r="E50" s="108"/>
      <c r="F50" s="121" t="s">
        <v>70</v>
      </c>
      <c r="G50" s="121"/>
      <c r="I50" s="123"/>
      <c r="J50" s="121" t="s">
        <v>82</v>
      </c>
      <c r="K50" s="121"/>
      <c r="L50" s="108"/>
      <c r="M50" s="108"/>
      <c r="O50" s="132"/>
      <c r="P50" s="108"/>
      <c r="Q50" s="108"/>
      <c r="R50" s="108"/>
      <c r="S50" s="108"/>
      <c r="T50" s="121"/>
      <c r="U50" s="121"/>
      <c r="W50" s="123"/>
      <c r="X50" s="121"/>
      <c r="Y50" s="121"/>
      <c r="Z50" s="108"/>
      <c r="AA50" s="108"/>
      <c r="AB50" s="108"/>
      <c r="AC50" s="110"/>
    </row>
    <row r="51" spans="2:29" s="109" customFormat="1" ht="37.5" customHeight="1" x14ac:dyDescent="0.15">
      <c r="B51" s="111"/>
      <c r="C51" s="138" t="s">
        <v>79</v>
      </c>
      <c r="F51" s="133">
        <f>算出!O24/60</f>
        <v>6.25</v>
      </c>
      <c r="G51" s="134"/>
      <c r="H51" s="135">
        <f>ROUND($F$20-F51,1)</f>
        <v>18.8</v>
      </c>
      <c r="I51" s="136" t="s">
        <v>137</v>
      </c>
      <c r="J51" s="128">
        <f>算出!O29/60</f>
        <v>1.375</v>
      </c>
      <c r="K51" s="128"/>
      <c r="L51" s="135">
        <f>ROUND($I$20-J51,1)</f>
        <v>1.4</v>
      </c>
      <c r="M51" s="136" t="s">
        <v>137</v>
      </c>
      <c r="O51" s="132"/>
      <c r="T51" s="173"/>
      <c r="U51" s="173"/>
      <c r="V51" s="174"/>
      <c r="W51" s="136"/>
      <c r="X51" s="173"/>
      <c r="Y51" s="173"/>
      <c r="Z51" s="174"/>
      <c r="AA51" s="136"/>
      <c r="AB51" s="108"/>
      <c r="AC51" s="110"/>
    </row>
    <row r="52" spans="2:29" s="109" customFormat="1" ht="37.5" customHeight="1" x14ac:dyDescent="0.15">
      <c r="B52" s="111"/>
      <c r="C52" s="138" t="s">
        <v>80</v>
      </c>
      <c r="F52" s="133">
        <f>F51*12</f>
        <v>75</v>
      </c>
      <c r="G52" s="134"/>
      <c r="H52" s="135">
        <f>ROUND(($F$20-F51)*12,1)</f>
        <v>225</v>
      </c>
      <c r="I52" s="136" t="s">
        <v>137</v>
      </c>
      <c r="J52" s="128">
        <f>J51*12</f>
        <v>16.5</v>
      </c>
      <c r="K52" s="128"/>
      <c r="L52" s="135">
        <f>ROUND(($I$20-J51)*12,1)</f>
        <v>16.5</v>
      </c>
      <c r="M52" s="136" t="s">
        <v>137</v>
      </c>
      <c r="O52" s="132"/>
      <c r="T52" s="173"/>
      <c r="U52" s="173"/>
      <c r="V52" s="174"/>
      <c r="W52" s="136"/>
      <c r="X52" s="173"/>
      <c r="Y52" s="173"/>
      <c r="Z52" s="174"/>
      <c r="AA52" s="136"/>
      <c r="AB52" s="108"/>
      <c r="AC52" s="110"/>
    </row>
    <row r="53" spans="2:29" s="109" customFormat="1" ht="24.95" customHeight="1" x14ac:dyDescent="0.15">
      <c r="B53" s="111"/>
      <c r="C53" s="11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O53" s="132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10"/>
    </row>
    <row r="54" spans="2:29" s="109" customFormat="1" ht="36.75" customHeight="1" x14ac:dyDescent="0.15">
      <c r="B54" s="111"/>
      <c r="C54" s="118"/>
      <c r="D54" s="109" t="s">
        <v>81</v>
      </c>
      <c r="H54" s="180">
        <f>F52+J52</f>
        <v>91.5</v>
      </c>
      <c r="I54" s="181"/>
      <c r="J54" s="182"/>
      <c r="K54" s="108"/>
      <c r="L54" s="108"/>
      <c r="M54" s="108"/>
      <c r="O54" s="132"/>
      <c r="P54" s="108"/>
      <c r="Q54" s="108"/>
      <c r="V54" s="183"/>
      <c r="W54" s="183"/>
      <c r="X54" s="183"/>
      <c r="Y54" s="108"/>
      <c r="Z54" s="108"/>
      <c r="AA54" s="108"/>
      <c r="AB54" s="108"/>
      <c r="AC54" s="110"/>
    </row>
    <row r="55" spans="2:29" s="109" customFormat="1" ht="24.95" customHeight="1" x14ac:dyDescent="0.15">
      <c r="B55" s="111"/>
      <c r="C55" s="11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O55" s="132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10"/>
    </row>
    <row r="56" spans="2:29" s="109" customFormat="1" ht="43.5" customHeight="1" x14ac:dyDescent="0.15">
      <c r="B56" s="111"/>
      <c r="C56" s="138"/>
      <c r="D56" s="115"/>
      <c r="F56" s="155" t="s">
        <v>138</v>
      </c>
      <c r="G56" s="156">
        <f>ROUND(F23-H54,1)</f>
        <v>241.5</v>
      </c>
      <c r="H56" s="156"/>
      <c r="I56" s="157" t="s">
        <v>140</v>
      </c>
      <c r="J56" s="158">
        <f>ROUND((F23-H54)/F23,1)</f>
        <v>0.7</v>
      </c>
      <c r="K56" s="158"/>
      <c r="L56" s="157" t="s">
        <v>139</v>
      </c>
      <c r="M56" s="108"/>
      <c r="O56" s="132"/>
      <c r="R56" s="115"/>
      <c r="T56" s="155"/>
      <c r="U56" s="179"/>
      <c r="V56" s="179"/>
      <c r="W56" s="157"/>
      <c r="X56" s="158"/>
      <c r="Y56" s="158"/>
      <c r="Z56" s="157"/>
      <c r="AA56" s="108"/>
      <c r="AB56" s="108"/>
      <c r="AC56" s="110"/>
    </row>
    <row r="57" spans="2:29" s="109" customFormat="1" ht="24.95" customHeight="1" x14ac:dyDescent="0.15">
      <c r="B57" s="111"/>
      <c r="C57" s="184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51"/>
      <c r="O57" s="152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10"/>
    </row>
    <row r="58" spans="2:29" s="109" customFormat="1" ht="24.95" customHeight="1" x14ac:dyDescent="0.15">
      <c r="B58" s="111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6"/>
      <c r="O58" s="186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10"/>
    </row>
    <row r="59" spans="2:29" s="109" customFormat="1" ht="24.95" customHeight="1" x14ac:dyDescent="0.15">
      <c r="B59" s="111"/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6"/>
      <c r="O59" s="186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10"/>
    </row>
    <row r="60" spans="2:29" s="109" customFormat="1" ht="24.95" customHeight="1" x14ac:dyDescent="0.15">
      <c r="B60" s="111"/>
      <c r="C60" s="187" t="s">
        <v>148</v>
      </c>
      <c r="D60" s="188"/>
      <c r="E60" s="188"/>
      <c r="F60" s="188"/>
      <c r="G60" s="188"/>
      <c r="H60" s="188"/>
      <c r="I60" s="189"/>
      <c r="J60" s="153"/>
      <c r="K60" s="153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10"/>
    </row>
    <row r="61" spans="2:29" ht="16.5" thickBot="1" x14ac:dyDescent="0.2">
      <c r="B61" s="190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191"/>
    </row>
  </sheetData>
  <sheetProtection algorithmName="SHA-512" hashValue="onxVipRzx9+vxh9fGMPWq9TmnunkBd9MsgxrS6Jm0qjipy5z+9QCJ2zjHUV832bv0p/vhoRu9XVO2jdsbqRpRg==" saltValue="odTaJN2nopBoWr+XPJohJw==" spinCount="100000" sheet="1" objects="1" scenarios="1"/>
  <mergeCells count="61">
    <mergeCell ref="C60:I60"/>
    <mergeCell ref="X40:Y40"/>
    <mergeCell ref="V54:X54"/>
    <mergeCell ref="R37:T37"/>
    <mergeCell ref="R48:T48"/>
    <mergeCell ref="U44:V44"/>
    <mergeCell ref="X44:Y44"/>
    <mergeCell ref="F21:G21"/>
    <mergeCell ref="U56:V56"/>
    <mergeCell ref="X56:Y56"/>
    <mergeCell ref="U25:V25"/>
    <mergeCell ref="X25:Y25"/>
    <mergeCell ref="X50:Y50"/>
    <mergeCell ref="X51:Y51"/>
    <mergeCell ref="X52:Y52"/>
    <mergeCell ref="T50:U50"/>
    <mergeCell ref="T51:U51"/>
    <mergeCell ref="T52:U52"/>
    <mergeCell ref="X38:Y38"/>
    <mergeCell ref="V42:X42"/>
    <mergeCell ref="T39:U39"/>
    <mergeCell ref="X39:Y39"/>
    <mergeCell ref="T40:U40"/>
    <mergeCell ref="F19:G19"/>
    <mergeCell ref="X19:Y19"/>
    <mergeCell ref="T19:U19"/>
    <mergeCell ref="Z4:AB4"/>
    <mergeCell ref="Z5:AB5"/>
    <mergeCell ref="C3:N4"/>
    <mergeCell ref="F40:G40"/>
    <mergeCell ref="J40:K40"/>
    <mergeCell ref="H42:J42"/>
    <mergeCell ref="T20:U20"/>
    <mergeCell ref="X20:Y20"/>
    <mergeCell ref="F20:G20"/>
    <mergeCell ref="D37:F37"/>
    <mergeCell ref="F38:G38"/>
    <mergeCell ref="J38:K38"/>
    <mergeCell ref="G30:I30"/>
    <mergeCell ref="G31:I31"/>
    <mergeCell ref="T38:U38"/>
    <mergeCell ref="T21:U21"/>
    <mergeCell ref="X21:Y21"/>
    <mergeCell ref="V23:X23"/>
    <mergeCell ref="F23:I23"/>
    <mergeCell ref="G56:H56"/>
    <mergeCell ref="J56:K56"/>
    <mergeCell ref="H10:I10"/>
    <mergeCell ref="H12:I12"/>
    <mergeCell ref="F51:G51"/>
    <mergeCell ref="J51:K51"/>
    <mergeCell ref="F52:G52"/>
    <mergeCell ref="J52:K52"/>
    <mergeCell ref="H54:J54"/>
    <mergeCell ref="G44:H44"/>
    <mergeCell ref="J44:K44"/>
    <mergeCell ref="D48:F48"/>
    <mergeCell ref="F50:G50"/>
    <mergeCell ref="J50:K50"/>
    <mergeCell ref="F39:G39"/>
    <mergeCell ref="J39:K39"/>
  </mergeCells>
  <phoneticPr fontId="1"/>
  <dataValidations count="1">
    <dataValidation type="whole" operator="greaterThanOrEqual" allowBlank="1" showInputMessage="1" showErrorMessage="1" error="1以上の整数を入力してください" sqref="H10:I10 H12:I12" xr:uid="{DD84D8A4-9381-4F99-9D30-0E1AD842F3BF}">
      <formula1>1</formula1>
    </dataValidation>
  </dataValidations>
  <printOptions horizontalCentered="1" verticalCentered="1"/>
  <pageMargins left="0.19685039370078741" right="0.19685039370078741" top="0.19685039370078741" bottom="0.19685039370078741" header="0.31496062992125984" footer="0.19685039370078741"/>
  <pageSetup paperSize="9"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0899-5CF3-47F1-A1AC-A86BBB5A34CE}">
  <dimension ref="B1:F50"/>
  <sheetViews>
    <sheetView workbookViewId="0">
      <selection activeCell="I9" sqref="I9"/>
    </sheetView>
  </sheetViews>
  <sheetFormatPr defaultRowHeight="13.5" x14ac:dyDescent="0.15"/>
  <cols>
    <col min="6" max="6" width="17.5" bestFit="1" customWidth="1"/>
  </cols>
  <sheetData>
    <row r="1" spans="2:6" ht="14.25" thickBot="1" x14ac:dyDescent="0.2"/>
    <row r="2" spans="2:6" ht="38.25" thickBot="1" x14ac:dyDescent="0.2">
      <c r="B2" s="57" t="s">
        <v>84</v>
      </c>
      <c r="C2" s="69" t="s">
        <v>85</v>
      </c>
      <c r="D2" s="70"/>
      <c r="E2" s="57" t="s">
        <v>86</v>
      </c>
      <c r="F2" s="57" t="s">
        <v>87</v>
      </c>
    </row>
    <row r="3" spans="2:6" ht="19.5" thickBot="1" x14ac:dyDescent="0.2">
      <c r="B3" s="60" t="s">
        <v>90</v>
      </c>
      <c r="C3" s="60">
        <v>893</v>
      </c>
      <c r="D3" s="60">
        <v>-854</v>
      </c>
      <c r="E3" s="60">
        <v>4.5999999999999996</v>
      </c>
      <c r="F3" s="61">
        <v>45203</v>
      </c>
    </row>
    <row r="4" spans="2:6" ht="19.5" thickBot="1" x14ac:dyDescent="0.2">
      <c r="B4" s="58" t="s">
        <v>123</v>
      </c>
      <c r="C4" s="58">
        <v>896</v>
      </c>
      <c r="D4" s="58">
        <v>-855</v>
      </c>
      <c r="E4" s="58">
        <v>4.8</v>
      </c>
      <c r="F4" s="59">
        <v>45200</v>
      </c>
    </row>
    <row r="5" spans="2:6" ht="19.5" thickBot="1" x14ac:dyDescent="0.2">
      <c r="B5" s="58" t="s">
        <v>134</v>
      </c>
      <c r="C5" s="58">
        <v>896</v>
      </c>
      <c r="D5" s="58">
        <v>-853</v>
      </c>
      <c r="E5" s="58">
        <v>5</v>
      </c>
      <c r="F5" s="59">
        <v>45207</v>
      </c>
    </row>
    <row r="6" spans="2:6" ht="19.5" thickBot="1" x14ac:dyDescent="0.2">
      <c r="B6" s="58" t="s">
        <v>92</v>
      </c>
      <c r="C6" s="58">
        <v>897</v>
      </c>
      <c r="D6" s="58">
        <v>-853</v>
      </c>
      <c r="E6" s="58">
        <v>5.2</v>
      </c>
      <c r="F6" s="59">
        <v>45200</v>
      </c>
    </row>
    <row r="7" spans="2:6" ht="19.5" thickBot="1" x14ac:dyDescent="0.2">
      <c r="B7" s="58" t="s">
        <v>125</v>
      </c>
      <c r="C7" s="58">
        <v>897</v>
      </c>
      <c r="D7" s="58">
        <v>-853</v>
      </c>
      <c r="E7" s="58">
        <v>5.2</v>
      </c>
      <c r="F7" s="59">
        <v>45205</v>
      </c>
    </row>
    <row r="8" spans="2:6" ht="19.5" thickBot="1" x14ac:dyDescent="0.2">
      <c r="B8" s="58" t="s">
        <v>126</v>
      </c>
      <c r="C8" s="58">
        <v>897</v>
      </c>
      <c r="D8" s="58">
        <v>-853</v>
      </c>
      <c r="E8" s="58">
        <v>5.2</v>
      </c>
      <c r="F8" s="59">
        <v>45207</v>
      </c>
    </row>
    <row r="9" spans="2:6" ht="19.5" thickBot="1" x14ac:dyDescent="0.2">
      <c r="B9" s="58" t="s">
        <v>132</v>
      </c>
      <c r="C9" s="58">
        <v>897</v>
      </c>
      <c r="D9" s="58">
        <v>-853</v>
      </c>
      <c r="E9" s="58">
        <v>5.2</v>
      </c>
      <c r="F9" s="59">
        <v>45205</v>
      </c>
    </row>
    <row r="10" spans="2:6" ht="19.5" thickBot="1" x14ac:dyDescent="0.2">
      <c r="B10" s="58" t="s">
        <v>133</v>
      </c>
      <c r="C10" s="58">
        <v>897</v>
      </c>
      <c r="D10" s="58">
        <v>-853</v>
      </c>
      <c r="E10" s="58">
        <v>5.2</v>
      </c>
      <c r="F10" s="59">
        <v>45205</v>
      </c>
    </row>
    <row r="11" spans="2:6" ht="19.5" thickBot="1" x14ac:dyDescent="0.2">
      <c r="B11" s="58" t="s">
        <v>89</v>
      </c>
      <c r="C11" s="58">
        <v>898</v>
      </c>
      <c r="D11" s="58">
        <v>-853</v>
      </c>
      <c r="E11" s="58">
        <v>5.3</v>
      </c>
      <c r="F11" s="59">
        <v>45206</v>
      </c>
    </row>
    <row r="12" spans="2:6" ht="19.5" thickBot="1" x14ac:dyDescent="0.2">
      <c r="B12" s="58" t="s">
        <v>129</v>
      </c>
      <c r="C12" s="58">
        <v>898</v>
      </c>
      <c r="D12" s="58">
        <v>-853</v>
      </c>
      <c r="E12" s="58">
        <v>5.3</v>
      </c>
      <c r="F12" s="59">
        <v>45212</v>
      </c>
    </row>
    <row r="13" spans="2:6" ht="19.5" thickBot="1" x14ac:dyDescent="0.2">
      <c r="B13" s="58" t="s">
        <v>130</v>
      </c>
      <c r="C13" s="58">
        <v>898</v>
      </c>
      <c r="D13" s="58">
        <v>-853</v>
      </c>
      <c r="E13" s="58">
        <v>5.3</v>
      </c>
      <c r="F13" s="59">
        <v>45207</v>
      </c>
    </row>
    <row r="14" spans="2:6" ht="19.5" thickBot="1" x14ac:dyDescent="0.2">
      <c r="B14" s="58" t="s">
        <v>131</v>
      </c>
      <c r="C14" s="58">
        <v>899</v>
      </c>
      <c r="D14" s="58">
        <v>-854</v>
      </c>
      <c r="E14" s="58">
        <v>5.3</v>
      </c>
      <c r="F14" s="59">
        <v>45205</v>
      </c>
    </row>
    <row r="15" spans="2:6" ht="19.5" thickBot="1" x14ac:dyDescent="0.2">
      <c r="B15" s="58" t="s">
        <v>93</v>
      </c>
      <c r="C15" s="58">
        <v>900</v>
      </c>
      <c r="D15" s="58">
        <v>-854</v>
      </c>
      <c r="E15" s="58">
        <v>5.4</v>
      </c>
      <c r="F15" s="59">
        <v>45213</v>
      </c>
    </row>
    <row r="16" spans="2:6" ht="19.5" thickBot="1" x14ac:dyDescent="0.2">
      <c r="B16" s="58" t="s">
        <v>94</v>
      </c>
      <c r="C16" s="58">
        <v>900</v>
      </c>
      <c r="D16" s="58">
        <v>-858</v>
      </c>
      <c r="E16" s="58">
        <v>4.9000000000000004</v>
      </c>
      <c r="F16" s="59">
        <v>45200</v>
      </c>
    </row>
    <row r="17" spans="2:6" ht="19.5" thickBot="1" x14ac:dyDescent="0.2">
      <c r="B17" s="58" t="s">
        <v>118</v>
      </c>
      <c r="C17" s="58">
        <v>900</v>
      </c>
      <c r="D17" s="58">
        <v>-854</v>
      </c>
      <c r="E17" s="58">
        <v>5.4</v>
      </c>
      <c r="F17" s="59">
        <v>45204</v>
      </c>
    </row>
    <row r="18" spans="2:6" ht="19.5" thickBot="1" x14ac:dyDescent="0.2">
      <c r="B18" s="58" t="s">
        <v>128</v>
      </c>
      <c r="C18" s="58">
        <v>900</v>
      </c>
      <c r="D18" s="58">
        <v>-853</v>
      </c>
      <c r="E18" s="58">
        <v>5.5</v>
      </c>
      <c r="F18" s="59">
        <v>45213</v>
      </c>
    </row>
    <row r="19" spans="2:6" ht="19.5" thickBot="1" x14ac:dyDescent="0.2">
      <c r="B19" s="58" t="s">
        <v>119</v>
      </c>
      <c r="C19" s="58">
        <v>904</v>
      </c>
      <c r="D19" s="58">
        <v>-857</v>
      </c>
      <c r="E19" s="58">
        <v>5.5</v>
      </c>
      <c r="F19" s="59">
        <v>45205</v>
      </c>
    </row>
    <row r="20" spans="2:6" ht="19.5" thickBot="1" x14ac:dyDescent="0.2">
      <c r="B20" s="58" t="s">
        <v>124</v>
      </c>
      <c r="C20" s="58">
        <v>918</v>
      </c>
      <c r="D20" s="58">
        <v>-878</v>
      </c>
      <c r="E20" s="58">
        <v>4.5999999999999996</v>
      </c>
      <c r="F20" s="59">
        <v>45200</v>
      </c>
    </row>
    <row r="21" spans="2:6" ht="19.5" thickBot="1" x14ac:dyDescent="0.2">
      <c r="B21" s="58" t="s">
        <v>91</v>
      </c>
      <c r="C21" s="58">
        <v>923</v>
      </c>
      <c r="D21" s="58">
        <v>-883</v>
      </c>
      <c r="E21" s="58">
        <v>4.5</v>
      </c>
      <c r="F21" s="59">
        <v>45200</v>
      </c>
    </row>
    <row r="22" spans="2:6" ht="19.5" thickBot="1" x14ac:dyDescent="0.2">
      <c r="B22" s="58" t="s">
        <v>122</v>
      </c>
      <c r="C22" s="58">
        <v>928</v>
      </c>
      <c r="D22" s="58">
        <v>-888</v>
      </c>
      <c r="E22" s="58">
        <v>4.5</v>
      </c>
      <c r="F22" s="59">
        <v>45200</v>
      </c>
    </row>
    <row r="23" spans="2:6" ht="19.5" thickBot="1" x14ac:dyDescent="0.2">
      <c r="B23" s="58" t="s">
        <v>117</v>
      </c>
      <c r="C23" s="58">
        <v>929</v>
      </c>
      <c r="D23" s="58">
        <v>-889</v>
      </c>
      <c r="E23" s="58">
        <v>4.5</v>
      </c>
      <c r="F23" s="59">
        <v>45200</v>
      </c>
    </row>
    <row r="24" spans="2:6" ht="19.5" thickBot="1" x14ac:dyDescent="0.2">
      <c r="B24" s="58" t="s">
        <v>102</v>
      </c>
      <c r="C24" s="58">
        <v>931</v>
      </c>
      <c r="D24" s="58">
        <v>-890</v>
      </c>
      <c r="E24" s="58">
        <v>4.5999999999999996</v>
      </c>
      <c r="F24" s="59">
        <v>45200</v>
      </c>
    </row>
    <row r="25" spans="2:6" ht="19.5" thickBot="1" x14ac:dyDescent="0.2">
      <c r="B25" s="58" t="s">
        <v>105</v>
      </c>
      <c r="C25" s="58">
        <v>931</v>
      </c>
      <c r="D25" s="58">
        <v>-888</v>
      </c>
      <c r="E25" s="58">
        <v>4.8</v>
      </c>
      <c r="F25" s="59">
        <v>45200</v>
      </c>
    </row>
    <row r="26" spans="2:6" ht="19.5" thickBot="1" x14ac:dyDescent="0.2">
      <c r="B26" s="58" t="s">
        <v>120</v>
      </c>
      <c r="C26" s="58">
        <v>932</v>
      </c>
      <c r="D26" s="58">
        <v>-892</v>
      </c>
      <c r="E26" s="58">
        <v>4.5</v>
      </c>
      <c r="F26" s="59">
        <v>45200</v>
      </c>
    </row>
    <row r="27" spans="2:6" ht="19.5" thickBot="1" x14ac:dyDescent="0.2">
      <c r="B27" s="58" t="s">
        <v>104</v>
      </c>
      <c r="C27" s="58">
        <v>933</v>
      </c>
      <c r="D27" s="58">
        <v>-891</v>
      </c>
      <c r="E27" s="58">
        <v>4.7</v>
      </c>
      <c r="F27" s="59">
        <v>45207</v>
      </c>
    </row>
    <row r="28" spans="2:6" ht="19.5" thickBot="1" x14ac:dyDescent="0.2">
      <c r="B28" s="58" t="s">
        <v>97</v>
      </c>
      <c r="C28" s="58">
        <v>935</v>
      </c>
      <c r="D28" s="58">
        <v>-895</v>
      </c>
      <c r="E28" s="58">
        <v>4.5</v>
      </c>
      <c r="F28" s="59">
        <v>45204</v>
      </c>
    </row>
    <row r="29" spans="2:6" ht="19.5" thickBot="1" x14ac:dyDescent="0.2">
      <c r="B29" s="58" t="s">
        <v>116</v>
      </c>
      <c r="C29" s="58">
        <v>936</v>
      </c>
      <c r="D29" s="58">
        <v>-896</v>
      </c>
      <c r="E29" s="58">
        <v>4.5</v>
      </c>
      <c r="F29" s="59">
        <v>45200</v>
      </c>
    </row>
    <row r="30" spans="2:6" ht="19.5" thickBot="1" x14ac:dyDescent="0.2">
      <c r="B30" s="58" t="s">
        <v>106</v>
      </c>
      <c r="C30" s="58">
        <v>938</v>
      </c>
      <c r="D30" s="58">
        <v>-898</v>
      </c>
      <c r="E30" s="58">
        <v>4.5</v>
      </c>
      <c r="F30" s="59">
        <v>45200</v>
      </c>
    </row>
    <row r="31" spans="2:6" ht="19.5" thickBot="1" x14ac:dyDescent="0.2">
      <c r="B31" s="58" t="s">
        <v>127</v>
      </c>
      <c r="C31" s="58">
        <v>941</v>
      </c>
      <c r="D31" s="58">
        <v>-900</v>
      </c>
      <c r="E31" s="58">
        <v>4.5999999999999996</v>
      </c>
      <c r="F31" s="59">
        <v>45205</v>
      </c>
    </row>
    <row r="32" spans="2:6" ht="19.5" thickBot="1" x14ac:dyDescent="0.2">
      <c r="B32" s="58" t="s">
        <v>103</v>
      </c>
      <c r="C32" s="58">
        <v>948</v>
      </c>
      <c r="D32" s="58">
        <v>-908</v>
      </c>
      <c r="E32" s="58">
        <v>4.4000000000000004</v>
      </c>
      <c r="F32" s="59">
        <v>45200</v>
      </c>
    </row>
    <row r="33" spans="2:6" ht="19.5" thickBot="1" x14ac:dyDescent="0.2">
      <c r="B33" s="58" t="s">
        <v>107</v>
      </c>
      <c r="C33" s="58">
        <v>948</v>
      </c>
      <c r="D33" s="58">
        <v>-908</v>
      </c>
      <c r="E33" s="58">
        <v>4.4000000000000004</v>
      </c>
      <c r="F33" s="59">
        <v>45200</v>
      </c>
    </row>
    <row r="34" spans="2:6" ht="19.5" thickBot="1" x14ac:dyDescent="0.2">
      <c r="B34" s="58" t="s">
        <v>108</v>
      </c>
      <c r="C34" s="58">
        <v>950</v>
      </c>
      <c r="D34" s="58">
        <v>-910</v>
      </c>
      <c r="E34" s="58">
        <v>4.4000000000000004</v>
      </c>
      <c r="F34" s="59">
        <v>45200</v>
      </c>
    </row>
    <row r="35" spans="2:6" ht="19.5" thickBot="1" x14ac:dyDescent="0.2">
      <c r="B35" s="58" t="s">
        <v>95</v>
      </c>
      <c r="C35" s="58">
        <v>953</v>
      </c>
      <c r="D35" s="58">
        <v>-911</v>
      </c>
      <c r="E35" s="58">
        <v>4.5999999999999996</v>
      </c>
      <c r="F35" s="59">
        <v>45200</v>
      </c>
    </row>
    <row r="36" spans="2:6" ht="19.5" thickBot="1" x14ac:dyDescent="0.2">
      <c r="B36" s="58" t="s">
        <v>96</v>
      </c>
      <c r="C36" s="58">
        <v>954</v>
      </c>
      <c r="D36" s="58">
        <v>-913</v>
      </c>
      <c r="E36" s="58">
        <v>4.5</v>
      </c>
      <c r="F36" s="59">
        <v>45200</v>
      </c>
    </row>
    <row r="37" spans="2:6" ht="19.5" thickBot="1" x14ac:dyDescent="0.2">
      <c r="B37" s="58" t="s">
        <v>88</v>
      </c>
      <c r="C37" s="58">
        <v>960</v>
      </c>
      <c r="D37" s="58">
        <v>-920</v>
      </c>
      <c r="E37" s="58">
        <v>4.3</v>
      </c>
      <c r="F37" s="59">
        <v>45200</v>
      </c>
    </row>
    <row r="38" spans="2:6" ht="19.5" thickBot="1" x14ac:dyDescent="0.2">
      <c r="B38" s="58" t="s">
        <v>112</v>
      </c>
      <c r="C38" s="58">
        <v>967</v>
      </c>
      <c r="D38" s="58">
        <v>-927</v>
      </c>
      <c r="E38" s="58">
        <v>4.3</v>
      </c>
      <c r="F38" s="59">
        <v>45200</v>
      </c>
    </row>
    <row r="39" spans="2:6" ht="19.5" thickBot="1" x14ac:dyDescent="0.2">
      <c r="B39" s="58" t="s">
        <v>121</v>
      </c>
      <c r="C39" s="58">
        <v>970</v>
      </c>
      <c r="D39" s="58">
        <v>-930</v>
      </c>
      <c r="E39" s="58">
        <v>4.3</v>
      </c>
      <c r="F39" s="59">
        <v>45200</v>
      </c>
    </row>
    <row r="40" spans="2:6" ht="19.5" thickBot="1" x14ac:dyDescent="0.2">
      <c r="B40" s="58" t="s">
        <v>111</v>
      </c>
      <c r="C40" s="58">
        <v>973</v>
      </c>
      <c r="D40" s="58">
        <v>-933</v>
      </c>
      <c r="E40" s="58">
        <v>4.3</v>
      </c>
      <c r="F40" s="59">
        <v>45200</v>
      </c>
    </row>
    <row r="41" spans="2:6" ht="19.5" thickBot="1" x14ac:dyDescent="0.2">
      <c r="B41" s="58" t="s">
        <v>109</v>
      </c>
      <c r="C41" s="58">
        <v>984</v>
      </c>
      <c r="D41" s="58">
        <v>-944</v>
      </c>
      <c r="E41" s="58">
        <v>4.2</v>
      </c>
      <c r="F41" s="59">
        <v>45200</v>
      </c>
    </row>
    <row r="42" spans="2:6" ht="19.5" thickBot="1" x14ac:dyDescent="0.2">
      <c r="B42" s="58" t="s">
        <v>115</v>
      </c>
      <c r="C42" s="58">
        <v>1001</v>
      </c>
      <c r="D42" s="58">
        <v>-960</v>
      </c>
      <c r="E42" s="58">
        <v>4.3</v>
      </c>
      <c r="F42" s="59">
        <v>45200</v>
      </c>
    </row>
    <row r="43" spans="2:6" ht="38.25" thickBot="1" x14ac:dyDescent="0.2">
      <c r="B43" s="58" t="s">
        <v>135</v>
      </c>
      <c r="C43" s="58">
        <v>1004</v>
      </c>
      <c r="D43" s="58">
        <v>-961</v>
      </c>
      <c r="E43" s="58">
        <v>4.5</v>
      </c>
      <c r="F43" s="58" t="s">
        <v>136</v>
      </c>
    </row>
    <row r="44" spans="2:6" ht="19.5" thickBot="1" x14ac:dyDescent="0.2">
      <c r="B44" s="58" t="s">
        <v>113</v>
      </c>
      <c r="C44" s="58">
        <v>1008</v>
      </c>
      <c r="D44" s="58">
        <v>-968</v>
      </c>
      <c r="E44" s="58">
        <v>4.0999999999999996</v>
      </c>
      <c r="F44" s="59">
        <v>45205</v>
      </c>
    </row>
    <row r="45" spans="2:6" ht="19.5" thickBot="1" x14ac:dyDescent="0.2">
      <c r="B45" s="58" t="s">
        <v>99</v>
      </c>
      <c r="C45" s="58">
        <v>1026</v>
      </c>
      <c r="D45" s="58">
        <v>-984</v>
      </c>
      <c r="E45" s="58">
        <v>4.3</v>
      </c>
      <c r="F45" s="59">
        <v>45200</v>
      </c>
    </row>
    <row r="46" spans="2:6" ht="19.5" thickBot="1" x14ac:dyDescent="0.2">
      <c r="B46" s="58" t="s">
        <v>110</v>
      </c>
      <c r="C46" s="58">
        <v>1027</v>
      </c>
      <c r="D46" s="58">
        <v>-986</v>
      </c>
      <c r="E46" s="58">
        <v>4.2</v>
      </c>
      <c r="F46" s="59">
        <v>45200</v>
      </c>
    </row>
    <row r="47" spans="2:6" ht="19.5" thickBot="1" x14ac:dyDescent="0.2">
      <c r="B47" s="58" t="s">
        <v>98</v>
      </c>
      <c r="C47" s="58">
        <v>1028</v>
      </c>
      <c r="D47" s="58">
        <v>-987</v>
      </c>
      <c r="E47" s="58">
        <v>4.2</v>
      </c>
      <c r="F47" s="59">
        <v>45200</v>
      </c>
    </row>
    <row r="48" spans="2:6" ht="19.5" thickBot="1" x14ac:dyDescent="0.2">
      <c r="B48" s="58" t="s">
        <v>114</v>
      </c>
      <c r="C48" s="58">
        <v>1064</v>
      </c>
      <c r="D48" s="58">
        <v>-1023</v>
      </c>
      <c r="E48" s="58">
        <v>4</v>
      </c>
      <c r="F48" s="59">
        <v>45200</v>
      </c>
    </row>
    <row r="49" spans="2:6" ht="19.5" thickBot="1" x14ac:dyDescent="0.2">
      <c r="B49" s="58" t="s">
        <v>101</v>
      </c>
      <c r="C49" s="58">
        <v>1112</v>
      </c>
      <c r="D49" s="58">
        <v>-1071</v>
      </c>
      <c r="E49" s="58">
        <v>3.8</v>
      </c>
      <c r="F49" s="59">
        <v>45200</v>
      </c>
    </row>
    <row r="50" spans="2:6" ht="19.5" thickBot="1" x14ac:dyDescent="0.2">
      <c r="B50" s="58" t="s">
        <v>100</v>
      </c>
      <c r="C50" s="58">
        <v>1113</v>
      </c>
      <c r="D50" s="58">
        <v>-1072</v>
      </c>
      <c r="E50" s="58">
        <v>3.8</v>
      </c>
      <c r="F50" s="59">
        <v>45200</v>
      </c>
    </row>
  </sheetData>
  <autoFilter ref="B2:F2" xr:uid="{81650899-5CF3-47F1-A1AC-A86BBB5A34CE}">
    <filterColumn colId="1" showButton="0"/>
  </autoFilter>
  <sortState xmlns:xlrd2="http://schemas.microsoft.com/office/spreadsheetml/2017/richdata2" ref="B3:F50">
    <sortCondition ref="C3:C50"/>
  </sortState>
  <mergeCells count="1">
    <mergeCell ref="C2:D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208FF-82F8-49BD-AE32-FA82AEB80CC4}">
  <sheetPr>
    <tabColor theme="8" tint="0.39997558519241921"/>
    <pageSetUpPr fitToPage="1"/>
  </sheetPr>
  <dimension ref="B1:P92"/>
  <sheetViews>
    <sheetView showGridLines="0" zoomScale="80" zoomScaleNormal="80" workbookViewId="0">
      <pane ySplit="4" topLeftCell="A79" activePane="bottomLeft" state="frozen"/>
      <selection pane="bottomLeft" activeCell="C90" sqref="C90:F92"/>
    </sheetView>
  </sheetViews>
  <sheetFormatPr defaultRowHeight="13.5" outlineLevelRow="1" x14ac:dyDescent="0.15"/>
  <cols>
    <col min="1" max="1" width="3.375" customWidth="1"/>
    <col min="2" max="2" width="27.75" customWidth="1"/>
    <col min="3" max="3" width="14.75" customWidth="1"/>
    <col min="5" max="5" width="14.5" customWidth="1"/>
    <col min="6" max="6" width="27.625" customWidth="1"/>
    <col min="7" max="7" width="14.625" customWidth="1"/>
    <col min="9" max="9" width="3.375" customWidth="1"/>
    <col min="10" max="10" width="27.625" customWidth="1"/>
    <col min="11" max="11" width="14.625" customWidth="1"/>
    <col min="13" max="13" width="3.375" customWidth="1"/>
    <col min="14" max="14" width="27.625" customWidth="1"/>
    <col min="15" max="15" width="14.625" customWidth="1"/>
  </cols>
  <sheetData>
    <row r="1" spans="2:16" ht="18.75" x14ac:dyDescent="0.15">
      <c r="B1" s="11" t="s">
        <v>61</v>
      </c>
    </row>
    <row r="2" spans="2:16" ht="18.75" x14ac:dyDescent="0.15">
      <c r="B2" s="11"/>
    </row>
    <row r="4" spans="2:16" ht="24" x14ac:dyDescent="0.15">
      <c r="B4" s="71" t="s">
        <v>23</v>
      </c>
      <c r="C4" s="72"/>
      <c r="D4" s="73"/>
      <c r="F4" s="71" t="s">
        <v>5</v>
      </c>
      <c r="G4" s="72"/>
      <c r="H4" s="73"/>
      <c r="J4" s="71" t="s">
        <v>62</v>
      </c>
      <c r="K4" s="72"/>
      <c r="L4" s="73"/>
      <c r="N4" s="71" t="s">
        <v>63</v>
      </c>
      <c r="O4" s="72"/>
      <c r="P4" s="73"/>
    </row>
    <row r="5" spans="2:16" ht="24" x14ac:dyDescent="0.15">
      <c r="B5" s="11" t="s">
        <v>53</v>
      </c>
      <c r="C5" s="21"/>
      <c r="D5" s="21"/>
      <c r="F5" s="21"/>
      <c r="G5" s="21"/>
      <c r="H5" s="21"/>
      <c r="J5" s="21"/>
      <c r="K5" s="21"/>
      <c r="L5" s="21"/>
      <c r="N5" s="21"/>
      <c r="O5" s="21"/>
      <c r="P5" s="21"/>
    </row>
    <row r="6" spans="2:16" ht="14.25" customHeight="1" x14ac:dyDescent="0.15">
      <c r="B6" s="75" t="s">
        <v>59</v>
      </c>
      <c r="C6" s="75"/>
      <c r="D6" s="75"/>
      <c r="E6" s="75"/>
      <c r="F6" s="75"/>
      <c r="G6" s="75"/>
      <c r="H6" s="75"/>
    </row>
    <row r="7" spans="2:16" ht="14.25" customHeight="1" thickBot="1" x14ac:dyDescent="0.2">
      <c r="B7" s="22" t="s">
        <v>4</v>
      </c>
      <c r="C7" s="23" t="s">
        <v>3</v>
      </c>
      <c r="D7" s="22" t="s">
        <v>13</v>
      </c>
      <c r="E7" s="9"/>
      <c r="F7" s="22" t="s">
        <v>4</v>
      </c>
      <c r="G7" s="22" t="s">
        <v>3</v>
      </c>
      <c r="H7" s="22" t="s">
        <v>13</v>
      </c>
      <c r="I7" s="9"/>
      <c r="J7" s="22" t="s">
        <v>4</v>
      </c>
      <c r="K7" s="22" t="s">
        <v>3</v>
      </c>
      <c r="L7" s="22" t="s">
        <v>13</v>
      </c>
      <c r="M7" s="9"/>
      <c r="N7" s="22" t="s">
        <v>4</v>
      </c>
      <c r="O7" s="22" t="s">
        <v>3</v>
      </c>
      <c r="P7" s="22" t="s">
        <v>13</v>
      </c>
    </row>
    <row r="8" spans="2:16" ht="14.25" customHeight="1" thickBot="1" x14ac:dyDescent="0.2">
      <c r="B8" s="5" t="s">
        <v>59</v>
      </c>
      <c r="C8" s="13">
        <f>工数シミュレーション!H10</f>
        <v>30</v>
      </c>
      <c r="D8" s="6" t="s">
        <v>8</v>
      </c>
      <c r="E8" s="45"/>
      <c r="F8" s="24" t="str">
        <f>B8</f>
        <v>製作面数</v>
      </c>
      <c r="G8" s="37">
        <f>C8</f>
        <v>30</v>
      </c>
      <c r="H8" s="44" t="str">
        <f>D8</f>
        <v>面/月</v>
      </c>
      <c r="I8" s="45"/>
      <c r="J8" s="24" t="str">
        <f>F8</f>
        <v>製作面数</v>
      </c>
      <c r="K8" s="37">
        <f>C8</f>
        <v>30</v>
      </c>
      <c r="L8" s="44" t="str">
        <f>H8</f>
        <v>面/月</v>
      </c>
      <c r="M8" s="45"/>
      <c r="N8" s="24" t="str">
        <f>J8</f>
        <v>製作面数</v>
      </c>
      <c r="O8" s="37">
        <f>C8</f>
        <v>30</v>
      </c>
      <c r="P8" s="44" t="str">
        <f>L8</f>
        <v>面/月</v>
      </c>
    </row>
    <row r="9" spans="2:16" ht="13.5" customHeight="1" x14ac:dyDescent="0.15">
      <c r="B9" s="21"/>
      <c r="C9" s="21"/>
      <c r="D9" s="21"/>
      <c r="F9" s="21"/>
      <c r="G9" s="21"/>
      <c r="H9" s="21"/>
      <c r="J9" s="21"/>
      <c r="K9" s="21"/>
      <c r="L9" s="21"/>
      <c r="N9" s="21"/>
      <c r="O9" s="21"/>
      <c r="P9" s="21"/>
    </row>
    <row r="10" spans="2:16" ht="18.75" x14ac:dyDescent="0.15">
      <c r="B10" s="11" t="s">
        <v>54</v>
      </c>
    </row>
    <row r="11" spans="2:16" x14ac:dyDescent="0.15">
      <c r="B11" s="76" t="s">
        <v>6</v>
      </c>
      <c r="C11" s="76"/>
      <c r="D11" s="76"/>
      <c r="E11" s="76"/>
      <c r="F11" s="77"/>
      <c r="G11" s="77"/>
      <c r="H11" s="76"/>
    </row>
    <row r="12" spans="2:16" ht="14.25" thickBot="1" x14ac:dyDescent="0.2">
      <c r="B12" s="7" t="s">
        <v>4</v>
      </c>
      <c r="C12" s="8" t="s">
        <v>7</v>
      </c>
      <c r="D12" s="46" t="s">
        <v>13</v>
      </c>
      <c r="E12" s="9"/>
      <c r="F12" s="48" t="s">
        <v>4</v>
      </c>
      <c r="G12" s="7" t="s">
        <v>7</v>
      </c>
      <c r="H12" s="7" t="s">
        <v>13</v>
      </c>
      <c r="I12" s="9"/>
      <c r="J12" s="48" t="s">
        <v>4</v>
      </c>
      <c r="K12" s="7" t="s">
        <v>7</v>
      </c>
      <c r="L12" s="7" t="s">
        <v>13</v>
      </c>
      <c r="M12" s="9"/>
      <c r="N12" s="48" t="s">
        <v>4</v>
      </c>
      <c r="O12" s="7" t="s">
        <v>7</v>
      </c>
      <c r="P12" s="7" t="s">
        <v>13</v>
      </c>
    </row>
    <row r="13" spans="2:16" ht="14.25" thickBot="1" x14ac:dyDescent="0.2">
      <c r="B13" s="5" t="s">
        <v>69</v>
      </c>
      <c r="C13" s="13">
        <f>工数シミュレーション!H12</f>
        <v>50</v>
      </c>
      <c r="D13" s="47" t="s">
        <v>14</v>
      </c>
      <c r="E13" s="10"/>
      <c r="F13" s="49" t="s">
        <v>64</v>
      </c>
      <c r="G13" s="29">
        <f>C13</f>
        <v>50</v>
      </c>
      <c r="H13" s="6" t="s">
        <v>14</v>
      </c>
      <c r="I13" s="10"/>
      <c r="J13" s="49" t="s">
        <v>65</v>
      </c>
      <c r="K13" s="29">
        <f>C13</f>
        <v>50</v>
      </c>
      <c r="L13" s="6" t="s">
        <v>14</v>
      </c>
      <c r="M13" s="10"/>
      <c r="N13" s="49" t="s">
        <v>65</v>
      </c>
      <c r="O13" s="29">
        <f>C13</f>
        <v>50</v>
      </c>
      <c r="P13" s="6" t="s">
        <v>14</v>
      </c>
    </row>
    <row r="15" spans="2:16" x14ac:dyDescent="0.15">
      <c r="B15" s="8" t="s">
        <v>4</v>
      </c>
      <c r="C15" s="8" t="s">
        <v>3</v>
      </c>
      <c r="D15" s="7" t="s">
        <v>13</v>
      </c>
      <c r="E15" s="9"/>
      <c r="F15" s="8" t="s">
        <v>4</v>
      </c>
      <c r="G15" s="8" t="s">
        <v>7</v>
      </c>
      <c r="H15" s="7" t="s">
        <v>13</v>
      </c>
      <c r="I15" s="9"/>
      <c r="J15" s="8" t="s">
        <v>4</v>
      </c>
      <c r="K15" s="8" t="s">
        <v>7</v>
      </c>
      <c r="L15" s="7" t="s">
        <v>13</v>
      </c>
      <c r="M15" s="9"/>
      <c r="N15" s="8" t="s">
        <v>4</v>
      </c>
      <c r="O15" s="8" t="s">
        <v>7</v>
      </c>
      <c r="P15" s="7" t="s">
        <v>13</v>
      </c>
    </row>
    <row r="16" spans="2:16" x14ac:dyDescent="0.15">
      <c r="B16" s="4" t="str">
        <f>B13</f>
        <v>21A(M3.5)：BN15LW</v>
      </c>
      <c r="C16" s="29">
        <f>C13*$C$8</f>
        <v>1500</v>
      </c>
      <c r="D16" s="6" t="s">
        <v>15</v>
      </c>
      <c r="E16" s="10"/>
      <c r="F16" s="4" t="str">
        <f>F13</f>
        <v>24A(2.5sq)：A2C 2.5</v>
      </c>
      <c r="G16" s="29">
        <f>C16</f>
        <v>1500</v>
      </c>
      <c r="H16" s="6" t="s">
        <v>15</v>
      </c>
      <c r="I16" s="10"/>
      <c r="J16" s="4" t="str">
        <f>J13</f>
        <v>24A(2.5sq)：S2C 2.5</v>
      </c>
      <c r="K16" s="29">
        <f>G16</f>
        <v>1500</v>
      </c>
      <c r="L16" s="6" t="s">
        <v>15</v>
      </c>
      <c r="M16" s="10"/>
      <c r="N16" s="4" t="str">
        <f>N13</f>
        <v>24A(2.5sq)：S2C 2.5</v>
      </c>
      <c r="O16" s="29">
        <f>K16</f>
        <v>1500</v>
      </c>
      <c r="P16" s="6" t="s">
        <v>15</v>
      </c>
    </row>
    <row r="17" spans="2:16" x14ac:dyDescent="0.15">
      <c r="B17" s="4" t="s">
        <v>28</v>
      </c>
      <c r="C17" s="29">
        <f>CEILING((C13*8)/1000*C8,10)</f>
        <v>20</v>
      </c>
      <c r="D17" s="6" t="s">
        <v>20</v>
      </c>
      <c r="E17" s="45"/>
      <c r="F17" s="4" t="s">
        <v>19</v>
      </c>
      <c r="G17" s="39" t="s">
        <v>25</v>
      </c>
      <c r="H17" s="6" t="s">
        <v>20</v>
      </c>
      <c r="I17" s="45"/>
      <c r="J17" s="4" t="s">
        <v>19</v>
      </c>
      <c r="K17" s="39" t="s">
        <v>25</v>
      </c>
      <c r="L17" s="6" t="s">
        <v>20</v>
      </c>
      <c r="M17" s="45"/>
      <c r="N17" s="4" t="s">
        <v>19</v>
      </c>
      <c r="O17" s="39" t="s">
        <v>25</v>
      </c>
      <c r="P17" s="6" t="s">
        <v>20</v>
      </c>
    </row>
    <row r="19" spans="2:16" ht="18.75" x14ac:dyDescent="0.15">
      <c r="B19" s="11" t="s">
        <v>55</v>
      </c>
    </row>
    <row r="20" spans="2:16" outlineLevel="1" x14ac:dyDescent="0.15">
      <c r="B20" s="74" t="s">
        <v>6</v>
      </c>
      <c r="C20" s="74"/>
      <c r="D20" s="74"/>
      <c r="E20" s="74"/>
      <c r="F20" s="74"/>
      <c r="G20" s="74"/>
      <c r="H20" s="74"/>
    </row>
    <row r="21" spans="2:16" outlineLevel="1" x14ac:dyDescent="0.15">
      <c r="B21" s="1" t="s">
        <v>66</v>
      </c>
      <c r="C21" s="19">
        <v>0.2</v>
      </c>
      <c r="D21" s="1" t="s">
        <v>0</v>
      </c>
      <c r="E21" s="51"/>
      <c r="F21" s="1" t="str">
        <f>B21</f>
        <v>1極　（被覆剥き 2本)</v>
      </c>
      <c r="G21" s="1">
        <f>C21</f>
        <v>0.2</v>
      </c>
      <c r="H21" s="1" t="s">
        <v>0</v>
      </c>
      <c r="I21" s="51"/>
      <c r="J21" s="1" t="str">
        <f>F21</f>
        <v>1極　（被覆剥き 2本)</v>
      </c>
      <c r="K21" s="1">
        <f>G21</f>
        <v>0.2</v>
      </c>
      <c r="L21" s="1" t="s">
        <v>0</v>
      </c>
      <c r="M21" s="51"/>
      <c r="N21" s="1" t="str">
        <f>J21</f>
        <v>1極　（被覆剥き 2本)</v>
      </c>
      <c r="O21" s="1">
        <f>K21</f>
        <v>0.2</v>
      </c>
      <c r="P21" s="1" t="s">
        <v>0</v>
      </c>
    </row>
    <row r="22" spans="2:16" outlineLevel="1" x14ac:dyDescent="0.15">
      <c r="B22" s="1" t="s">
        <v>67</v>
      </c>
      <c r="C22" s="19">
        <v>0.4</v>
      </c>
      <c r="D22" s="54" t="s">
        <v>0</v>
      </c>
      <c r="E22" s="52"/>
      <c r="F22" s="1" t="str">
        <f t="shared" ref="F22:F23" si="0">B22</f>
        <v>1極　（端子圧着 2本)</v>
      </c>
      <c r="G22" s="1">
        <f>C22</f>
        <v>0.4</v>
      </c>
      <c r="H22" s="1" t="s">
        <v>0</v>
      </c>
      <c r="I22" s="52"/>
      <c r="J22" s="1" t="str">
        <f t="shared" ref="J22:J23" si="1">F22</f>
        <v>1極　（端子圧着 2本)</v>
      </c>
      <c r="K22" s="1">
        <f>G22</f>
        <v>0.4</v>
      </c>
      <c r="L22" s="1" t="s">
        <v>0</v>
      </c>
      <c r="M22" s="52"/>
      <c r="N22" s="1" t="str">
        <f t="shared" ref="N22:N23" si="2">J22</f>
        <v>1極　（端子圧着 2本)</v>
      </c>
      <c r="O22" s="1"/>
      <c r="P22" s="1" t="s">
        <v>0</v>
      </c>
    </row>
    <row r="23" spans="2:16" outlineLevel="1" x14ac:dyDescent="0.15">
      <c r="B23" s="1" t="s">
        <v>68</v>
      </c>
      <c r="C23" s="19">
        <v>0.4</v>
      </c>
      <c r="D23" s="54" t="s">
        <v>0</v>
      </c>
      <c r="E23" s="52"/>
      <c r="F23" s="1" t="str">
        <f t="shared" si="0"/>
        <v>1極　（配線 2本)</v>
      </c>
      <c r="G23" s="1">
        <f>C23*45%</f>
        <v>0.18000000000000002</v>
      </c>
      <c r="H23" s="1" t="s">
        <v>0</v>
      </c>
      <c r="I23" s="52"/>
      <c r="J23" s="1" t="str">
        <f t="shared" si="1"/>
        <v>1極　（配線 2本)</v>
      </c>
      <c r="K23" s="53">
        <v>0.05</v>
      </c>
      <c r="L23" s="1" t="s">
        <v>0</v>
      </c>
      <c r="M23" s="52"/>
      <c r="N23" s="1" t="str">
        <f t="shared" si="2"/>
        <v>1極　（配線 2本)</v>
      </c>
      <c r="O23" s="53">
        <f>K23</f>
        <v>0.05</v>
      </c>
      <c r="P23" s="1" t="s">
        <v>0</v>
      </c>
    </row>
    <row r="24" spans="2:16" outlineLevel="1" x14ac:dyDescent="0.15">
      <c r="B24" s="1" t="s">
        <v>10</v>
      </c>
      <c r="C24" s="38">
        <f>(C21+C22+C23)*C16</f>
        <v>1500</v>
      </c>
      <c r="D24" s="1" t="s">
        <v>0</v>
      </c>
      <c r="E24" s="45"/>
      <c r="F24" s="1" t="s">
        <v>10</v>
      </c>
      <c r="G24" s="38">
        <f>(G21+G22+G23)*G16</f>
        <v>1170.0000000000002</v>
      </c>
      <c r="H24" s="1" t="s">
        <v>0</v>
      </c>
      <c r="I24" s="45"/>
      <c r="J24" s="1" t="s">
        <v>10</v>
      </c>
      <c r="K24" s="38">
        <f>(K21+K22+K23)*K16</f>
        <v>975.00000000000023</v>
      </c>
      <c r="L24" s="1" t="s">
        <v>0</v>
      </c>
      <c r="M24" s="45"/>
      <c r="N24" s="1" t="s">
        <v>10</v>
      </c>
      <c r="O24" s="38">
        <f>(O21+O22+O23)*O16</f>
        <v>375</v>
      </c>
      <c r="P24" s="1" t="s">
        <v>0</v>
      </c>
    </row>
    <row r="25" spans="2:16" x14ac:dyDescent="0.15">
      <c r="C25" s="16"/>
      <c r="G25" s="16"/>
      <c r="K25" s="16"/>
      <c r="O25" s="16"/>
    </row>
    <row r="26" spans="2:16" ht="18.75" x14ac:dyDescent="0.15">
      <c r="B26" s="11" t="s">
        <v>56</v>
      </c>
    </row>
    <row r="27" spans="2:16" outlineLevel="1" x14ac:dyDescent="0.15">
      <c r="B27" s="74" t="s">
        <v>6</v>
      </c>
      <c r="C27" s="74"/>
      <c r="D27" s="74"/>
      <c r="E27" s="74"/>
      <c r="F27" s="74"/>
      <c r="G27" s="74"/>
      <c r="H27" s="74"/>
    </row>
    <row r="28" spans="2:16" outlineLevel="1" x14ac:dyDescent="0.15">
      <c r="B28" s="1" t="s">
        <v>11</v>
      </c>
      <c r="C28" s="15">
        <v>0.11</v>
      </c>
      <c r="D28" s="1" t="s">
        <v>0</v>
      </c>
      <c r="E28" s="9"/>
      <c r="F28" s="1" t="s">
        <v>11</v>
      </c>
      <c r="G28" s="40">
        <f>C28*50%</f>
        <v>5.5E-2</v>
      </c>
      <c r="H28" s="1" t="s">
        <v>0</v>
      </c>
      <c r="I28" s="9"/>
      <c r="J28" s="1" t="s">
        <v>11</v>
      </c>
      <c r="K28" s="40">
        <v>5.5E-2</v>
      </c>
      <c r="L28" s="1" t="s">
        <v>0</v>
      </c>
      <c r="M28" s="9"/>
      <c r="N28" s="1" t="s">
        <v>11</v>
      </c>
      <c r="O28" s="40">
        <v>5.5E-2</v>
      </c>
      <c r="P28" s="1" t="s">
        <v>0</v>
      </c>
    </row>
    <row r="29" spans="2:16" outlineLevel="1" x14ac:dyDescent="0.15">
      <c r="B29" s="1" t="s">
        <v>74</v>
      </c>
      <c r="C29" s="50">
        <f>C28*C16</f>
        <v>165</v>
      </c>
      <c r="D29" s="1" t="s">
        <v>0</v>
      </c>
      <c r="E29" s="45"/>
      <c r="F29" s="1" t="s">
        <v>74</v>
      </c>
      <c r="G29" s="41">
        <f>G28*G16</f>
        <v>82.5</v>
      </c>
      <c r="H29" s="1" t="s">
        <v>0</v>
      </c>
      <c r="I29" s="45"/>
      <c r="J29" s="1" t="s">
        <v>74</v>
      </c>
      <c r="K29" s="41">
        <f>K28*K16</f>
        <v>82.5</v>
      </c>
      <c r="L29" s="1" t="s">
        <v>0</v>
      </c>
      <c r="M29" s="45"/>
      <c r="N29" s="1" t="s">
        <v>74</v>
      </c>
      <c r="O29" s="41">
        <f>O28*O16</f>
        <v>82.5</v>
      </c>
      <c r="P29" s="1" t="s">
        <v>0</v>
      </c>
    </row>
    <row r="31" spans="2:16" ht="18.75" customHeight="1" x14ac:dyDescent="0.15">
      <c r="B31" s="11" t="s">
        <v>57</v>
      </c>
    </row>
    <row r="32" spans="2:16" ht="14.25" outlineLevel="1" thickBot="1" x14ac:dyDescent="0.2">
      <c r="B32" t="s">
        <v>35</v>
      </c>
      <c r="C32" s="16"/>
      <c r="G32" s="16"/>
      <c r="K32" s="16"/>
      <c r="O32" s="16"/>
    </row>
    <row r="33" spans="2:16" ht="14.25" outlineLevel="1" thickBot="1" x14ac:dyDescent="0.2">
      <c r="B33" t="s">
        <v>6</v>
      </c>
      <c r="C33" s="30">
        <f>C24/60*12</f>
        <v>300</v>
      </c>
      <c r="D33" t="s">
        <v>27</v>
      </c>
      <c r="F33" t="s">
        <v>6</v>
      </c>
      <c r="G33" s="30">
        <f>G24/60*12</f>
        <v>234.00000000000006</v>
      </c>
      <c r="H33" t="s">
        <v>27</v>
      </c>
      <c r="J33" t="s">
        <v>6</v>
      </c>
      <c r="K33" s="30">
        <f>K24/60*12</f>
        <v>195.00000000000006</v>
      </c>
      <c r="L33" t="s">
        <v>27</v>
      </c>
      <c r="N33" t="s">
        <v>6</v>
      </c>
      <c r="O33" s="30">
        <f>O24/60*12</f>
        <v>75</v>
      </c>
      <c r="P33" t="s">
        <v>27</v>
      </c>
    </row>
    <row r="34" spans="2:16" ht="14.25" outlineLevel="1" thickBot="1" x14ac:dyDescent="0.2">
      <c r="B34" t="s">
        <v>18</v>
      </c>
      <c r="C34" s="31">
        <f>SUM(C33:C33)</f>
        <v>300</v>
      </c>
      <c r="D34" t="s">
        <v>27</v>
      </c>
      <c r="F34" t="s">
        <v>18</v>
      </c>
      <c r="G34" s="31">
        <f>SUM(G33:G33)</f>
        <v>234.00000000000006</v>
      </c>
      <c r="H34" t="s">
        <v>27</v>
      </c>
      <c r="J34" t="s">
        <v>18</v>
      </c>
      <c r="K34" s="31">
        <f>SUM(K33:K33)</f>
        <v>195.00000000000006</v>
      </c>
      <c r="L34" t="s">
        <v>27</v>
      </c>
      <c r="N34" t="s">
        <v>18</v>
      </c>
      <c r="O34" s="31">
        <f>SUM(O33:O33)</f>
        <v>75</v>
      </c>
      <c r="P34" t="s">
        <v>27</v>
      </c>
    </row>
    <row r="35" spans="2:16" outlineLevel="1" x14ac:dyDescent="0.15">
      <c r="C35" s="16"/>
      <c r="G35" s="16"/>
      <c r="K35" s="16"/>
      <c r="O35" s="16"/>
    </row>
    <row r="36" spans="2:16" ht="14.25" outlineLevel="1" thickBot="1" x14ac:dyDescent="0.2">
      <c r="B36" t="s">
        <v>36</v>
      </c>
      <c r="C36" s="16"/>
      <c r="G36" s="16"/>
      <c r="K36" s="16"/>
      <c r="O36" s="16"/>
    </row>
    <row r="37" spans="2:16" ht="14.25" outlineLevel="1" thickBot="1" x14ac:dyDescent="0.2">
      <c r="B37" t="s">
        <v>6</v>
      </c>
      <c r="C37" s="30">
        <f>C29/60*12</f>
        <v>33</v>
      </c>
      <c r="D37" t="s">
        <v>27</v>
      </c>
      <c r="F37" t="s">
        <v>6</v>
      </c>
      <c r="G37" s="30">
        <f>G29/60*12</f>
        <v>16.5</v>
      </c>
      <c r="H37" t="s">
        <v>27</v>
      </c>
      <c r="J37" t="s">
        <v>6</v>
      </c>
      <c r="K37" s="30">
        <f>K29/60*12</f>
        <v>16.5</v>
      </c>
      <c r="L37" t="s">
        <v>27</v>
      </c>
      <c r="N37" t="s">
        <v>6</v>
      </c>
      <c r="O37" s="30">
        <f>O29/60*12</f>
        <v>16.5</v>
      </c>
      <c r="P37" t="s">
        <v>27</v>
      </c>
    </row>
    <row r="38" spans="2:16" ht="14.25" outlineLevel="1" thickBot="1" x14ac:dyDescent="0.2">
      <c r="B38" t="s">
        <v>18</v>
      </c>
      <c r="C38" s="31">
        <f>SUM(C37:C37)</f>
        <v>33</v>
      </c>
      <c r="D38" t="s">
        <v>27</v>
      </c>
      <c r="F38" t="s">
        <v>18</v>
      </c>
      <c r="G38" s="31">
        <f>SUM(G37:G37)</f>
        <v>16.5</v>
      </c>
      <c r="H38" t="s">
        <v>27</v>
      </c>
      <c r="J38" t="s">
        <v>18</v>
      </c>
      <c r="K38" s="31">
        <f>SUM(K37:K37)</f>
        <v>16.5</v>
      </c>
      <c r="L38" t="s">
        <v>27</v>
      </c>
      <c r="N38" t="s">
        <v>18</v>
      </c>
      <c r="O38" s="31">
        <f>SUM(O37:O37)</f>
        <v>16.5</v>
      </c>
      <c r="P38" t="s">
        <v>27</v>
      </c>
    </row>
    <row r="39" spans="2:16" outlineLevel="1" x14ac:dyDescent="0.15">
      <c r="C39" s="16"/>
      <c r="G39" s="16"/>
      <c r="K39" s="16"/>
      <c r="O39" s="16"/>
    </row>
    <row r="40" spans="2:16" ht="14.25" outlineLevel="1" thickBot="1" x14ac:dyDescent="0.2">
      <c r="B40" t="s">
        <v>52</v>
      </c>
      <c r="C40" s="16"/>
      <c r="G40" s="16"/>
      <c r="K40" s="16"/>
      <c r="O40" s="16"/>
    </row>
    <row r="41" spans="2:16" ht="14.25" outlineLevel="1" thickBot="1" x14ac:dyDescent="0.2">
      <c r="B41" t="s">
        <v>18</v>
      </c>
      <c r="C41" s="31">
        <f>C34+C38</f>
        <v>333</v>
      </c>
      <c r="D41" t="s">
        <v>27</v>
      </c>
      <c r="F41" t="s">
        <v>18</v>
      </c>
      <c r="G41" s="31">
        <f>G34+G38</f>
        <v>250.50000000000006</v>
      </c>
      <c r="H41" t="s">
        <v>27</v>
      </c>
      <c r="J41" t="s">
        <v>18</v>
      </c>
      <c r="K41" s="31">
        <f>K34+K38</f>
        <v>211.50000000000006</v>
      </c>
      <c r="L41" t="s">
        <v>27</v>
      </c>
      <c r="N41" t="s">
        <v>18</v>
      </c>
      <c r="O41" s="31">
        <f>O34+O38</f>
        <v>91.5</v>
      </c>
      <c r="P41" t="s">
        <v>27</v>
      </c>
    </row>
    <row r="42" spans="2:16" ht="14.25" thickBot="1" x14ac:dyDescent="0.2"/>
    <row r="43" spans="2:16" ht="36" customHeight="1" thickBot="1" x14ac:dyDescent="0.2">
      <c r="F43" s="2" t="s">
        <v>21</v>
      </c>
      <c r="G43" s="42">
        <f>((($C24-G24)+($C29-G29))*12)/60</f>
        <v>82.499999999999957</v>
      </c>
      <c r="H43" t="s">
        <v>27</v>
      </c>
      <c r="J43" s="2" t="s">
        <v>21</v>
      </c>
      <c r="K43" s="42">
        <f>((($C24-K24)+($C29-K29))*12)/60</f>
        <v>121.49999999999996</v>
      </c>
      <c r="L43" t="s">
        <v>27</v>
      </c>
      <c r="N43" s="2" t="s">
        <v>21</v>
      </c>
      <c r="O43" s="42">
        <f>((($C24-O24)+($C29-O29))*12)/60</f>
        <v>241.5</v>
      </c>
      <c r="P43" t="s">
        <v>27</v>
      </c>
    </row>
    <row r="44" spans="2:16" x14ac:dyDescent="0.15">
      <c r="B44" t="s">
        <v>1</v>
      </c>
    </row>
    <row r="45" spans="2:16" x14ac:dyDescent="0.15">
      <c r="B45" t="s">
        <v>12</v>
      </c>
    </row>
    <row r="46" spans="2:16" x14ac:dyDescent="0.15">
      <c r="B46" t="s">
        <v>29</v>
      </c>
    </row>
    <row r="47" spans="2:16" x14ac:dyDescent="0.15">
      <c r="B47" t="s">
        <v>2</v>
      </c>
    </row>
    <row r="48" spans="2:16" x14ac:dyDescent="0.15">
      <c r="B48" t="s">
        <v>17</v>
      </c>
    </row>
    <row r="50" spans="2:16" x14ac:dyDescent="0.15">
      <c r="B50" t="s">
        <v>60</v>
      </c>
    </row>
    <row r="51" spans="2:16" x14ac:dyDescent="0.15">
      <c r="B51" t="s">
        <v>6</v>
      </c>
      <c r="C51" s="26"/>
      <c r="G51" s="28"/>
      <c r="K51" s="28"/>
      <c r="O51" s="28"/>
    </row>
    <row r="52" spans="2:16" x14ac:dyDescent="0.15">
      <c r="C52" s="25">
        <f>(C21+C22+C23)*C16</f>
        <v>1500</v>
      </c>
      <c r="D52" t="s">
        <v>0</v>
      </c>
      <c r="G52" s="27">
        <f>(G21+G22+G23)*G16</f>
        <v>1170.0000000000002</v>
      </c>
      <c r="H52" t="s">
        <v>0</v>
      </c>
      <c r="K52" s="27">
        <f>(K21+K22+K23)*K16</f>
        <v>975.00000000000023</v>
      </c>
      <c r="L52" t="s">
        <v>0</v>
      </c>
      <c r="O52" s="27">
        <f>(O21+O22+O23)*O16</f>
        <v>375</v>
      </c>
      <c r="P52" t="s">
        <v>0</v>
      </c>
    </row>
    <row r="53" spans="2:16" x14ac:dyDescent="0.15">
      <c r="B53" t="s">
        <v>18</v>
      </c>
      <c r="C53" s="25">
        <f>SUM(C52:C52)</f>
        <v>1500</v>
      </c>
      <c r="D53" t="s">
        <v>0</v>
      </c>
      <c r="F53" t="s">
        <v>18</v>
      </c>
      <c r="G53" s="27">
        <f>SUM(G52:G52)</f>
        <v>1170.0000000000002</v>
      </c>
      <c r="H53" t="s">
        <v>0</v>
      </c>
      <c r="J53" t="s">
        <v>18</v>
      </c>
      <c r="K53" s="27">
        <f>SUM(K52:K52)</f>
        <v>975.00000000000023</v>
      </c>
      <c r="L53" t="s">
        <v>0</v>
      </c>
      <c r="N53" t="s">
        <v>18</v>
      </c>
      <c r="O53" s="27">
        <f>SUM(O52:O52)</f>
        <v>375</v>
      </c>
      <c r="P53" t="s">
        <v>0</v>
      </c>
    </row>
    <row r="55" spans="2:16" ht="18.75" customHeight="1" x14ac:dyDescent="0.15">
      <c r="B55" s="11" t="s">
        <v>58</v>
      </c>
    </row>
    <row r="56" spans="2:16" ht="14.25" thickBot="1" x14ac:dyDescent="0.2">
      <c r="B56" t="s">
        <v>47</v>
      </c>
    </row>
    <row r="57" spans="2:16" ht="14.25" thickBot="1" x14ac:dyDescent="0.2">
      <c r="B57" s="12" t="s">
        <v>51</v>
      </c>
      <c r="C57" s="14">
        <v>200</v>
      </c>
      <c r="D57" t="s">
        <v>26</v>
      </c>
      <c r="G57" s="14">
        <v>200</v>
      </c>
      <c r="H57" t="s">
        <v>26</v>
      </c>
      <c r="K57" s="14">
        <v>200</v>
      </c>
      <c r="L57" t="s">
        <v>26</v>
      </c>
      <c r="O57" s="14">
        <v>200</v>
      </c>
      <c r="P57" t="s">
        <v>26</v>
      </c>
    </row>
    <row r="58" spans="2:16" outlineLevel="1" x14ac:dyDescent="0.15"/>
    <row r="59" spans="2:16" outlineLevel="1" x14ac:dyDescent="0.15"/>
    <row r="60" spans="2:16" outlineLevel="1" x14ac:dyDescent="0.15">
      <c r="B60" t="s">
        <v>48</v>
      </c>
    </row>
    <row r="61" spans="2:16" outlineLevel="1" x14ac:dyDescent="0.15">
      <c r="B61" s="12" t="s">
        <v>9</v>
      </c>
      <c r="C61" s="32">
        <f>C8</f>
        <v>30</v>
      </c>
      <c r="D61" t="s">
        <v>8</v>
      </c>
      <c r="G61" s="32">
        <f>G8</f>
        <v>30</v>
      </c>
      <c r="H61" t="s">
        <v>8</v>
      </c>
      <c r="K61" s="32">
        <f>K8</f>
        <v>30</v>
      </c>
      <c r="L61" t="s">
        <v>8</v>
      </c>
      <c r="O61" s="32">
        <f>O8</f>
        <v>30</v>
      </c>
      <c r="P61" t="s">
        <v>8</v>
      </c>
    </row>
    <row r="62" spans="2:16" outlineLevel="1" x14ac:dyDescent="0.15"/>
    <row r="63" spans="2:16" outlineLevel="1" x14ac:dyDescent="0.15"/>
    <row r="64" spans="2:16" outlineLevel="1" x14ac:dyDescent="0.15">
      <c r="B64" t="s">
        <v>49</v>
      </c>
    </row>
    <row r="65" spans="2:16" outlineLevel="1" x14ac:dyDescent="0.15">
      <c r="B65" s="12" t="s">
        <v>6</v>
      </c>
      <c r="C65" s="33">
        <f>C29/C$61</f>
        <v>5.5</v>
      </c>
      <c r="D65" t="s">
        <v>44</v>
      </c>
      <c r="G65" s="33">
        <f>G29/G$61</f>
        <v>2.75</v>
      </c>
      <c r="H65" t="s">
        <v>44</v>
      </c>
      <c r="K65" s="33">
        <f>K29/K$61</f>
        <v>2.75</v>
      </c>
      <c r="L65" t="s">
        <v>44</v>
      </c>
      <c r="O65" s="33">
        <f>O29/O$61</f>
        <v>2.75</v>
      </c>
      <c r="P65" t="s">
        <v>44</v>
      </c>
    </row>
    <row r="66" spans="2:16" outlineLevel="1" x14ac:dyDescent="0.15">
      <c r="B66" s="12" t="s">
        <v>50</v>
      </c>
      <c r="C66" s="34">
        <f>SUM(C65:C65)</f>
        <v>5.5</v>
      </c>
      <c r="D66" t="s">
        <v>44</v>
      </c>
      <c r="G66" s="34">
        <f>SUM(G65:G65)</f>
        <v>2.75</v>
      </c>
      <c r="H66" t="s">
        <v>44</v>
      </c>
      <c r="K66" s="34">
        <f>SUM(K65:K65)</f>
        <v>2.75</v>
      </c>
      <c r="L66" t="s">
        <v>44</v>
      </c>
      <c r="O66" s="34">
        <f>SUM(O65:O65)</f>
        <v>2.75</v>
      </c>
      <c r="P66" t="s">
        <v>44</v>
      </c>
    </row>
    <row r="67" spans="2:16" ht="14.25" outlineLevel="1" thickBot="1" x14ac:dyDescent="0.2">
      <c r="B67" s="12" t="s">
        <v>46</v>
      </c>
      <c r="C67" s="35">
        <f>C66*C$61</f>
        <v>165</v>
      </c>
      <c r="D67" t="s">
        <v>45</v>
      </c>
      <c r="G67" s="35">
        <f>G66*G$61</f>
        <v>82.5</v>
      </c>
      <c r="H67" t="s">
        <v>45</v>
      </c>
      <c r="K67" s="35">
        <f>K66*K$61</f>
        <v>82.5</v>
      </c>
      <c r="L67" t="s">
        <v>45</v>
      </c>
      <c r="O67" s="35">
        <f>O66*O$61</f>
        <v>82.5</v>
      </c>
      <c r="P67" t="s">
        <v>45</v>
      </c>
    </row>
    <row r="68" spans="2:16" ht="14.25" outlineLevel="1" thickBot="1" x14ac:dyDescent="0.2">
      <c r="B68" s="12" t="s">
        <v>18</v>
      </c>
      <c r="C68" s="36">
        <f>C66*C$57</f>
        <v>1100</v>
      </c>
      <c r="D68" t="s">
        <v>0</v>
      </c>
      <c r="G68" s="36">
        <f>G66*G$57</f>
        <v>550</v>
      </c>
      <c r="H68" t="s">
        <v>0</v>
      </c>
      <c r="K68" s="36">
        <f>K66*K$57</f>
        <v>550</v>
      </c>
      <c r="L68" t="s">
        <v>0</v>
      </c>
      <c r="O68" s="36">
        <f>O66*O$57</f>
        <v>550</v>
      </c>
      <c r="P68" t="s">
        <v>0</v>
      </c>
    </row>
    <row r="69" spans="2:16" x14ac:dyDescent="0.15">
      <c r="B69" s="12"/>
      <c r="C69" s="20"/>
    </row>
    <row r="70" spans="2:16" x14ac:dyDescent="0.15">
      <c r="B70" t="s">
        <v>37</v>
      </c>
      <c r="C70" s="20"/>
    </row>
    <row r="71" spans="2:16" x14ac:dyDescent="0.15">
      <c r="B71" t="s">
        <v>43</v>
      </c>
      <c r="C71" s="20"/>
    </row>
    <row r="72" spans="2:16" x14ac:dyDescent="0.15">
      <c r="B72" t="s">
        <v>38</v>
      </c>
      <c r="C72" s="20"/>
    </row>
    <row r="73" spans="2:16" x14ac:dyDescent="0.15">
      <c r="B73" t="s">
        <v>39</v>
      </c>
      <c r="C73" s="20"/>
    </row>
    <row r="74" spans="2:16" x14ac:dyDescent="0.15">
      <c r="B74" t="s">
        <v>40</v>
      </c>
      <c r="C74" s="20"/>
    </row>
    <row r="75" spans="2:16" x14ac:dyDescent="0.15">
      <c r="B75" t="s">
        <v>42</v>
      </c>
      <c r="C75" s="20"/>
    </row>
    <row r="76" spans="2:16" x14ac:dyDescent="0.15">
      <c r="B76" t="s">
        <v>41</v>
      </c>
    </row>
    <row r="79" spans="2:16" ht="18.75" x14ac:dyDescent="0.15">
      <c r="B79" s="11" t="s">
        <v>16</v>
      </c>
    </row>
    <row r="80" spans="2:16" x14ac:dyDescent="0.15">
      <c r="F80" s="3"/>
      <c r="J80" s="3"/>
      <c r="N80" s="3"/>
    </row>
    <row r="81" spans="2:15" x14ac:dyDescent="0.15">
      <c r="B81" t="s">
        <v>33</v>
      </c>
    </row>
    <row r="82" spans="2:15" x14ac:dyDescent="0.15">
      <c r="B82" s="18"/>
      <c r="C82" s="18" t="s">
        <v>23</v>
      </c>
      <c r="D82" s="18" t="s">
        <v>24</v>
      </c>
      <c r="F82" s="17" t="s">
        <v>34</v>
      </c>
      <c r="G82" s="17" t="s">
        <v>32</v>
      </c>
      <c r="J82" s="17" t="s">
        <v>34</v>
      </c>
      <c r="K82" s="17" t="s">
        <v>32</v>
      </c>
      <c r="N82" s="17" t="s">
        <v>34</v>
      </c>
      <c r="O82" s="17" t="s">
        <v>32</v>
      </c>
    </row>
    <row r="83" spans="2:15" x14ac:dyDescent="0.15">
      <c r="B83" s="1" t="s">
        <v>30</v>
      </c>
      <c r="C83" s="55">
        <f>C34</f>
        <v>300</v>
      </c>
      <c r="D83" s="55">
        <f>G34</f>
        <v>234.00000000000006</v>
      </c>
      <c r="F83" s="56">
        <f>$C$33-G33</f>
        <v>65.999999999999943</v>
      </c>
      <c r="G83" s="43">
        <f>($C$33-G33)/$C$33</f>
        <v>0.21999999999999981</v>
      </c>
      <c r="J83" s="56">
        <f>$C$33-K33</f>
        <v>104.99999999999994</v>
      </c>
      <c r="K83" s="43">
        <f>($C$33-K33)/$C$33</f>
        <v>0.34999999999999981</v>
      </c>
      <c r="N83" s="56">
        <f>$C$33-O33</f>
        <v>225</v>
      </c>
      <c r="O83" s="43">
        <f>($C$33-O33)/$C$33</f>
        <v>0.75</v>
      </c>
    </row>
    <row r="84" spans="2:15" x14ac:dyDescent="0.15">
      <c r="B84" s="1" t="s">
        <v>31</v>
      </c>
      <c r="C84" s="55">
        <f>C38</f>
        <v>33</v>
      </c>
      <c r="D84" s="55">
        <f>G38</f>
        <v>16.5</v>
      </c>
      <c r="F84" s="56">
        <f>$C$37-G37</f>
        <v>16.5</v>
      </c>
      <c r="G84" s="43">
        <f>($C$37-G37)/$C$37</f>
        <v>0.5</v>
      </c>
      <c r="J84" s="56">
        <f>$C$37-K37</f>
        <v>16.5</v>
      </c>
      <c r="K84" s="43">
        <f>($C$37-K37)/$C$37</f>
        <v>0.5</v>
      </c>
      <c r="N84" s="56">
        <f>$C$37-O37</f>
        <v>16.5</v>
      </c>
      <c r="O84" s="43">
        <f>($C$37-O37)/$C$37</f>
        <v>0.5</v>
      </c>
    </row>
    <row r="85" spans="2:15" x14ac:dyDescent="0.15">
      <c r="C85" s="55">
        <f>SUM(C83:C84)</f>
        <v>333</v>
      </c>
      <c r="D85" s="55">
        <f>SUM(D83:D84)</f>
        <v>250.50000000000006</v>
      </c>
      <c r="F85" s="56">
        <f>SUM(F83:F84)</f>
        <v>82.499999999999943</v>
      </c>
      <c r="G85" s="43">
        <f>F85/$C$85</f>
        <v>0.24774774774774758</v>
      </c>
      <c r="J85" s="56">
        <f>SUM(J83:J84)</f>
        <v>121.49999999999994</v>
      </c>
      <c r="K85" s="43">
        <f>J85/$C$85</f>
        <v>0.36486486486486469</v>
      </c>
      <c r="N85" s="56">
        <f>SUM(N83:N84)</f>
        <v>241.5</v>
      </c>
      <c r="O85" s="43">
        <f>N85/$C$85</f>
        <v>0.72522522522522526</v>
      </c>
    </row>
    <row r="89" spans="2:15" ht="27" x14ac:dyDescent="0.15">
      <c r="B89" s="62"/>
      <c r="C89" s="62" t="s">
        <v>23</v>
      </c>
      <c r="D89" s="62" t="s">
        <v>24</v>
      </c>
      <c r="E89" s="63" t="s">
        <v>76</v>
      </c>
      <c r="F89" s="63" t="s">
        <v>77</v>
      </c>
    </row>
    <row r="90" spans="2:15" x14ac:dyDescent="0.15">
      <c r="B90" s="44" t="s">
        <v>75</v>
      </c>
      <c r="C90" s="65">
        <f>C83</f>
        <v>300</v>
      </c>
      <c r="D90" s="65">
        <f>D83</f>
        <v>234.00000000000006</v>
      </c>
      <c r="E90" s="66">
        <f>C83-J83</f>
        <v>195.00000000000006</v>
      </c>
      <c r="F90" s="66">
        <f>C83-N83</f>
        <v>75</v>
      </c>
    </row>
    <row r="91" spans="2:15" x14ac:dyDescent="0.15">
      <c r="B91" s="44" t="s">
        <v>83</v>
      </c>
      <c r="C91" s="65">
        <f t="shared" ref="C91:D91" si="3">C84</f>
        <v>33</v>
      </c>
      <c r="D91" s="65">
        <f t="shared" si="3"/>
        <v>16.5</v>
      </c>
      <c r="E91" s="66">
        <f>C84-J84</f>
        <v>16.5</v>
      </c>
      <c r="F91" s="66">
        <f>C84-N84</f>
        <v>16.5</v>
      </c>
    </row>
    <row r="92" spans="2:15" x14ac:dyDescent="0.15">
      <c r="B92" s="64"/>
      <c r="C92" s="65">
        <f>SUM(C90:C91)</f>
        <v>333</v>
      </c>
      <c r="D92" s="65">
        <f t="shared" ref="D92:F92" si="4">SUM(D90:D91)</f>
        <v>250.50000000000006</v>
      </c>
      <c r="E92" s="65">
        <f t="shared" si="4"/>
        <v>211.50000000000006</v>
      </c>
      <c r="F92" s="65">
        <f t="shared" si="4"/>
        <v>91.5</v>
      </c>
    </row>
  </sheetData>
  <mergeCells count="8">
    <mergeCell ref="J4:L4"/>
    <mergeCell ref="N4:P4"/>
    <mergeCell ref="B20:H20"/>
    <mergeCell ref="B27:H27"/>
    <mergeCell ref="B4:D4"/>
    <mergeCell ref="F4:H4"/>
    <mergeCell ref="B6:H6"/>
    <mergeCell ref="B11:H11"/>
  </mergeCells>
  <phoneticPr fontId="1"/>
  <pageMargins left="0.7" right="0.7" top="0.75" bottom="0.75" header="0.3" footer="0.3"/>
  <pageSetup paperSize="8"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3540244765E2408C80DFE4B40D4A3B" ma:contentTypeVersion="14" ma:contentTypeDescription="新しいドキュメントを作成します。" ma:contentTypeScope="" ma:versionID="7a82fbb0c101ababecb7cf0004140395">
  <xsd:schema xmlns:xsd="http://www.w3.org/2001/XMLSchema" xmlns:xs="http://www.w3.org/2001/XMLSchema" xmlns:p="http://schemas.microsoft.com/office/2006/metadata/properties" xmlns:ns3="d359ca05-ce83-4fab-8487-3b3049538236" xmlns:ns4="ed426f65-c3f8-49a9-b9dc-0a634b38202e" targetNamespace="http://schemas.microsoft.com/office/2006/metadata/properties" ma:root="true" ma:fieldsID="f984882d932dbf1ab6f87215700d5a02" ns3:_="" ns4:_="">
    <xsd:import namespace="d359ca05-ce83-4fab-8487-3b3049538236"/>
    <xsd:import namespace="ed426f65-c3f8-49a9-b9dc-0a634b3820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59ca05-ce83-4fab-8487-3b30495382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26f65-c3f8-49a9-b9dc-0a634b3820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703366-65EC-42F3-B50F-8A8236A884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59ca05-ce83-4fab-8487-3b3049538236"/>
    <ds:schemaRef ds:uri="ed426f65-c3f8-49a9-b9dc-0a634b3820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11B47A-F21F-4696-805E-C26B9ECAE6C6}">
  <ds:schemaRefs>
    <ds:schemaRef ds:uri="http://schemas.microsoft.com/office/infopath/2007/PartnerControls"/>
    <ds:schemaRef ds:uri="ed426f65-c3f8-49a9-b9dc-0a634b38202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359ca05-ce83-4fab-8487-3b3049538236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BB23FC4-D566-4EA6-84D5-444113D278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工数シミュレーション</vt:lpstr>
      <vt:lpstr>Sheet1</vt:lpstr>
      <vt:lpstr>算出</vt:lpstr>
      <vt:lpstr>工数シミュレーション!Print_Area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1003888</dc:creator>
  <cp:lastModifiedBy>Takahiro Shimizu</cp:lastModifiedBy>
  <cp:lastPrinted>2024-06-14T05:17:49Z</cp:lastPrinted>
  <dcterms:created xsi:type="dcterms:W3CDTF">2019-09-19T06:59:02Z</dcterms:created>
  <dcterms:modified xsi:type="dcterms:W3CDTF">2024-06-14T05:48:09Z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0x010100023540244765E2408C80DFE4B40D4A3B</vt:lpwstr>
  </property>
</Properties>
</file>